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persons/person.xml" ContentType="application/vnd.ms-excel.person+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24"/>
  <workbookPr defaultThemeVersion="166925"/>
  <mc:AlternateContent xmlns:mc="http://schemas.openxmlformats.org/markup-compatibility/2006">
    <mc:Choice Requires="x15">
      <x15ac:absPath xmlns:x15ac="http://schemas.microsoft.com/office/spreadsheetml/2010/11/ac" url="https://mypac-my.sharepoint.com/personal/shay_tsaban_pac_org_il/Documents/Ariel - Microeconomics/"/>
    </mc:Choice>
  </mc:AlternateContent>
  <xr:revisionPtr revIDLastSave="4529" documentId="13_ncr:1_{2ED72838-E2C1-8C47-84D0-7A085F585F05}" xr6:coauthVersionLast="47" xr6:coauthVersionMax="47" xr10:uidLastSave="{93B011CB-8A45-3D4C-BAAB-A5314A7E3E6F}"/>
  <bookViews>
    <workbookView xWindow="20" yWindow="620" windowWidth="38060" windowHeight="19420" firstSheet="8" activeTab="20" xr2:uid="{95F41F49-56C5-AF41-80CF-87DCA1870033}"/>
  </bookViews>
  <sheets>
    <sheet name="כריכה" sheetId="1" r:id="rId1"/>
    <sheet name="1 - עקומת התמורה" sheetId="2" r:id="rId2"/>
    <sheet name="1ת - עקומת התמורה" sheetId="15" r:id="rId3"/>
    <sheet name="2 - בניית עקומת התמורה" sheetId="3" r:id="rId4"/>
    <sheet name="2ת - בניית עקומת תהמורה" sheetId="16" r:id="rId5"/>
    <sheet name="נספחים ותרגול ל-2" sheetId="4" r:id="rId6"/>
    <sheet name="נספחים ותרגול ל-2ב" sheetId="11" r:id="rId7"/>
    <sheet name="3 מסחר בינלאומי" sheetId="5" r:id="rId8"/>
    <sheet name="3ב ותרגול 3 הקצאה יעילה " sheetId="6" r:id="rId9"/>
    <sheet name="4 היצע וייצור" sheetId="7" r:id="rId10"/>
    <sheet name="4 ב ביקוש" sheetId="8" r:id="rId11"/>
    <sheet name="5 המשך ביקוש" sheetId="9" r:id="rId12"/>
    <sheet name="6 - שיווי משקל" sheetId="10" r:id="rId13"/>
    <sheet name="7 מס וסובסידיה" sheetId="12" r:id="rId14"/>
    <sheet name="מס וסובסידיה ב" sheetId="13" r:id="rId15"/>
    <sheet name="מס וסובסידיה ג" sheetId="14" r:id="rId16"/>
    <sheet name="8 מינימקס" sheetId="18" r:id="rId17"/>
    <sheet name="9 - חזרה למבחן חלק א (2)" sheetId="20" r:id="rId18"/>
    <sheet name="חזרה למבחן חלק ב - 10" sheetId="19" r:id="rId19"/>
    <sheet name="11 - חזרה למבחן חלק ג" sheetId="21" r:id="rId20"/>
    <sheet name="ד״ר צבאן איך לומדים" sheetId="22" r:id="rId21"/>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01" i="21" l="1"/>
  <c r="G299" i="21"/>
  <c r="D299" i="21"/>
  <c r="D300" i="21"/>
  <c r="D301" i="21"/>
  <c r="D302" i="21"/>
  <c r="D303" i="21"/>
  <c r="D304" i="21"/>
  <c r="D305" i="21"/>
  <c r="D306" i="21"/>
  <c r="D298" i="21"/>
  <c r="B254" i="21"/>
  <c r="N229" i="21"/>
  <c r="O221" i="21"/>
  <c r="P221" i="21" s="1"/>
  <c r="O222" i="21"/>
  <c r="P222" i="21" s="1"/>
  <c r="O223" i="21"/>
  <c r="P223" i="21" s="1"/>
  <c r="O224" i="21"/>
  <c r="P224" i="21" s="1"/>
  <c r="O225" i="21"/>
  <c r="P225" i="21" s="1"/>
  <c r="O220" i="21"/>
  <c r="P220" i="21" s="1"/>
  <c r="O219" i="21"/>
  <c r="P219" i="21" s="1"/>
  <c r="L221" i="21"/>
  <c r="M221" i="21" s="1"/>
  <c r="L222" i="21"/>
  <c r="M222" i="21" s="1"/>
  <c r="L223" i="21"/>
  <c r="M223" i="21" s="1"/>
  <c r="L224" i="21"/>
  <c r="M224" i="21" s="1"/>
  <c r="L225" i="21"/>
  <c r="M225" i="21" s="1"/>
  <c r="L220" i="21"/>
  <c r="M220" i="21" s="1"/>
  <c r="L219" i="21"/>
  <c r="M219" i="21" s="1"/>
  <c r="E208" i="21"/>
  <c r="F207" i="21"/>
  <c r="F209" i="21" s="1"/>
  <c r="E207" i="21"/>
  <c r="E209" i="21" s="1"/>
  <c r="N209" i="21"/>
  <c r="N206" i="21"/>
  <c r="M192" i="21"/>
  <c r="N192" i="21" s="1"/>
  <c r="M193" i="21"/>
  <c r="N193" i="21" s="1"/>
  <c r="M191" i="21"/>
  <c r="N191" i="21" s="1"/>
  <c r="M190" i="21"/>
  <c r="N190" i="21" s="1"/>
  <c r="J193" i="21"/>
  <c r="K193" i="21" s="1"/>
  <c r="J192" i="21"/>
  <c r="K192" i="21" s="1"/>
  <c r="J191" i="21"/>
  <c r="K191" i="21" s="1"/>
  <c r="J190" i="21"/>
  <c r="K190" i="21" s="1"/>
  <c r="G183" i="21"/>
  <c r="F167" i="21"/>
  <c r="F166" i="21"/>
  <c r="E166" i="21"/>
  <c r="E167" i="21"/>
  <c r="K82" i="21"/>
  <c r="L82" i="21" s="1"/>
  <c r="K83" i="21"/>
  <c r="L83" i="21" s="1"/>
  <c r="K84" i="21"/>
  <c r="L84" i="21" s="1"/>
  <c r="K81" i="21"/>
  <c r="L81" i="21" s="1"/>
  <c r="L49" i="21"/>
  <c r="L48" i="21"/>
  <c r="K49" i="21"/>
  <c r="K48" i="21"/>
  <c r="G33" i="21"/>
  <c r="G35" i="21" s="1"/>
  <c r="G39" i="21" s="1"/>
  <c r="F33" i="21"/>
  <c r="F35" i="21" s="1"/>
  <c r="F39" i="21" s="1"/>
  <c r="L13" i="21"/>
  <c r="L12" i="21"/>
  <c r="K12" i="21"/>
  <c r="K13" i="21"/>
  <c r="L1222" i="19"/>
  <c r="L1221" i="19"/>
  <c r="K1221" i="19"/>
  <c r="K1222" i="19"/>
  <c r="J1222" i="19"/>
  <c r="J1221" i="19"/>
  <c r="J1220" i="19"/>
  <c r="C1211" i="19"/>
  <c r="G1205" i="19"/>
  <c r="G1206" i="19"/>
  <c r="G1207" i="19"/>
  <c r="G1208" i="19"/>
  <c r="G1209" i="19"/>
  <c r="G1204" i="19"/>
  <c r="G1203" i="19"/>
  <c r="D1205" i="19"/>
  <c r="D1206" i="19"/>
  <c r="D1207" i="19"/>
  <c r="D1208" i="19"/>
  <c r="D1209" i="19"/>
  <c r="D1204" i="19"/>
  <c r="D1203" i="19"/>
  <c r="E1204" i="19"/>
  <c r="E1205" i="19" s="1"/>
  <c r="E1206" i="19" s="1"/>
  <c r="E1207" i="19" s="1"/>
  <c r="E1208" i="19" s="1"/>
  <c r="E1209" i="19" s="1"/>
  <c r="B1204" i="19"/>
  <c r="B1205" i="19" s="1"/>
  <c r="B1206" i="19" s="1"/>
  <c r="B1207" i="19" s="1"/>
  <c r="B1208" i="19" s="1"/>
  <c r="B1209" i="19" s="1"/>
  <c r="E1183" i="19"/>
  <c r="E1184" i="19" s="1"/>
  <c r="E1185" i="19" s="1"/>
  <c r="E1186" i="19" s="1"/>
  <c r="E1187" i="19" s="1"/>
  <c r="E1188" i="19" s="1"/>
  <c r="B1183" i="19"/>
  <c r="B1184" i="19" s="1"/>
  <c r="B1185" i="19" s="1"/>
  <c r="B1186" i="19" s="1"/>
  <c r="B1187" i="19" s="1"/>
  <c r="B1188" i="19" s="1"/>
  <c r="I684" i="19"/>
  <c r="I675" i="19"/>
  <c r="K654" i="19"/>
  <c r="J654" i="19"/>
  <c r="K653" i="19"/>
  <c r="J653" i="19"/>
  <c r="M584" i="19"/>
  <c r="M583" i="19"/>
  <c r="M582" i="19"/>
  <c r="M581" i="19"/>
  <c r="M580" i="19"/>
  <c r="F442" i="20"/>
  <c r="J231" i="20"/>
  <c r="D681" i="19"/>
  <c r="D680" i="19"/>
  <c r="F442" i="19"/>
  <c r="J231" i="19"/>
  <c r="C892" i="19"/>
  <c r="G403" i="14"/>
  <c r="C401" i="14"/>
  <c r="G399" i="14"/>
  <c r="M700" i="9"/>
  <c r="K700" i="9"/>
  <c r="M695" i="9"/>
  <c r="K695" i="9"/>
  <c r="F299" i="21" l="1"/>
  <c r="E299" i="21"/>
  <c r="G300" i="21"/>
  <c r="E300" i="21"/>
  <c r="F300" i="21"/>
  <c r="F301" i="21"/>
  <c r="E301" i="21"/>
  <c r="F302" i="21"/>
  <c r="G302" i="21"/>
  <c r="E302" i="21"/>
  <c r="F303" i="21"/>
  <c r="G303" i="21"/>
  <c r="E303" i="21"/>
  <c r="G304" i="21"/>
  <c r="E304" i="21"/>
  <c r="F304" i="21"/>
  <c r="G305" i="21"/>
  <c r="F305" i="21"/>
  <c r="E305" i="21"/>
  <c r="G306" i="21"/>
  <c r="F306" i="21"/>
  <c r="E306" i="21"/>
  <c r="L654" i="19"/>
  <c r="J655" i="19"/>
  <c r="K655" i="19"/>
  <c r="L653" i="19"/>
  <c r="E584" i="9"/>
  <c r="E585" i="9" s="1"/>
  <c r="G361" i="7"/>
  <c r="G362" i="7"/>
  <c r="G363" i="7"/>
  <c r="G364" i="7"/>
  <c r="G365" i="7"/>
  <c r="G366" i="7"/>
  <c r="G360" i="7"/>
  <c r="F361" i="7"/>
  <c r="F362" i="7"/>
  <c r="F363" i="7"/>
  <c r="F364" i="7"/>
  <c r="F365" i="7"/>
  <c r="F366" i="7"/>
  <c r="F360" i="7"/>
  <c r="E361" i="7"/>
  <c r="E362" i="7"/>
  <c r="E363" i="7"/>
  <c r="E364" i="7"/>
  <c r="E365" i="7"/>
  <c r="E366" i="7"/>
  <c r="E360" i="7"/>
  <c r="E91" i="7"/>
  <c r="E90" i="7"/>
  <c r="E89" i="7"/>
  <c r="E88" i="7"/>
  <c r="E87" i="7"/>
  <c r="E86" i="7"/>
  <c r="E85" i="7"/>
  <c r="G86" i="7"/>
  <c r="G87" i="7"/>
  <c r="G88" i="7"/>
  <c r="G89" i="7"/>
  <c r="G90" i="7"/>
  <c r="G91" i="7"/>
  <c r="G85" i="7"/>
  <c r="D84" i="7"/>
  <c r="C84" i="7"/>
  <c r="C85" i="7" s="1"/>
  <c r="C305" i="6"/>
  <c r="D32" i="5"/>
  <c r="E32" i="5" s="1"/>
  <c r="D31" i="5"/>
  <c r="E31" i="5" s="1"/>
  <c r="C133" i="16"/>
  <c r="B133" i="16"/>
  <c r="F589" i="3"/>
  <c r="F590" i="3"/>
  <c r="F588" i="3"/>
  <c r="E589" i="3"/>
  <c r="E590" i="3"/>
  <c r="E588" i="3"/>
  <c r="G383" i="3"/>
  <c r="D355" i="3"/>
  <c r="E322" i="3"/>
  <c r="E323" i="3"/>
  <c r="E324" i="3"/>
  <c r="E321" i="3"/>
  <c r="D324" i="3"/>
  <c r="D323" i="3"/>
  <c r="D322" i="3"/>
  <c r="D321" i="3"/>
  <c r="D309" i="3"/>
  <c r="D308" i="3"/>
  <c r="D307" i="3"/>
  <c r="D306" i="3"/>
  <c r="C38" i="3"/>
  <c r="H102" i="15"/>
  <c r="G101" i="15"/>
  <c r="H101" i="15" s="1"/>
  <c r="F101" i="15"/>
  <c r="G100" i="15"/>
  <c r="H100" i="15" s="1"/>
  <c r="F100" i="15"/>
  <c r="H99" i="15"/>
  <c r="G99" i="15"/>
  <c r="F99" i="15"/>
  <c r="G78" i="15"/>
  <c r="F77" i="15"/>
  <c r="G77" i="15" s="1"/>
  <c r="E77" i="15"/>
  <c r="F76" i="15"/>
  <c r="G76" i="15" s="1"/>
  <c r="E76" i="15"/>
  <c r="F75" i="15"/>
  <c r="E75" i="15"/>
  <c r="G75" i="15" s="1"/>
  <c r="G41" i="15"/>
  <c r="H41" i="15" s="1"/>
  <c r="F41" i="15"/>
  <c r="G42" i="15"/>
  <c r="H42" i="15" s="1"/>
  <c r="F42" i="15"/>
  <c r="G43" i="15"/>
  <c r="H43" i="15" s="1"/>
  <c r="F43" i="15"/>
  <c r="H44" i="15"/>
  <c r="H363" i="9"/>
  <c r="H362" i="9"/>
  <c r="H335" i="9"/>
  <c r="H334" i="9"/>
  <c r="E265" i="9"/>
  <c r="E264" i="9"/>
  <c r="G404" i="7"/>
  <c r="G405" i="7"/>
  <c r="G406" i="7"/>
  <c r="G407" i="7"/>
  <c r="G408" i="7"/>
  <c r="G409" i="7"/>
  <c r="G410" i="7"/>
  <c r="G411" i="7"/>
  <c r="G403" i="7"/>
  <c r="E404" i="7"/>
  <c r="E405" i="7"/>
  <c r="E403" i="7"/>
  <c r="C402" i="7"/>
  <c r="D402" i="7" s="1"/>
  <c r="F234" i="6"/>
  <c r="D47" i="6"/>
  <c r="G68" i="6" s="1"/>
  <c r="E448" i="5"/>
  <c r="E445" i="5"/>
  <c r="D445" i="5"/>
  <c r="D447" i="5" s="1"/>
  <c r="C423" i="5"/>
  <c r="B423" i="5"/>
  <c r="C422" i="5"/>
  <c r="B422" i="5"/>
  <c r="C400" i="5"/>
  <c r="B400" i="5"/>
  <c r="C399" i="5"/>
  <c r="B399" i="5"/>
  <c r="C315" i="5"/>
  <c r="C314" i="5"/>
  <c r="B315" i="5"/>
  <c r="B314" i="5"/>
  <c r="D207" i="5"/>
  <c r="E207" i="5" s="1"/>
  <c r="D206" i="5"/>
  <c r="E206" i="5" s="1"/>
  <c r="D156" i="5"/>
  <c r="E156" i="5" s="1"/>
  <c r="D155" i="5"/>
  <c r="E155" i="5" s="1"/>
  <c r="D129" i="5"/>
  <c r="E129" i="5" s="1"/>
  <c r="D128" i="5"/>
  <c r="E128" i="5" s="1"/>
  <c r="D110" i="5"/>
  <c r="E110" i="5" s="1"/>
  <c r="D109" i="5"/>
  <c r="E109" i="5" s="1"/>
  <c r="F200" i="11"/>
  <c r="F199" i="11"/>
  <c r="E200" i="11"/>
  <c r="E199" i="11"/>
  <c r="C170" i="11"/>
  <c r="C171" i="11"/>
  <c r="C174" i="11" s="1"/>
  <c r="C173" i="11"/>
  <c r="A137" i="11"/>
  <c r="A148" i="11" s="1"/>
  <c r="H87" i="11"/>
  <c r="H86" i="11"/>
  <c r="F35" i="11"/>
  <c r="F34" i="11"/>
  <c r="F33" i="11"/>
  <c r="E35" i="11"/>
  <c r="E34" i="11"/>
  <c r="E33" i="11"/>
  <c r="E514" i="11"/>
  <c r="E518" i="11" s="1"/>
  <c r="G324" i="11"/>
  <c r="F324" i="11"/>
  <c r="G323" i="11"/>
  <c r="F323" i="11"/>
  <c r="G322" i="11"/>
  <c r="F322" i="11"/>
  <c r="O86" i="4"/>
  <c r="O84" i="4"/>
  <c r="O83" i="4"/>
  <c r="K77" i="4"/>
  <c r="M77" i="4" s="1"/>
  <c r="N77" i="4" s="1"/>
  <c r="M76" i="4"/>
  <c r="N76" i="4" s="1"/>
  <c r="C77" i="4"/>
  <c r="E77" i="4" s="1"/>
  <c r="F77" i="4" s="1"/>
  <c r="E76" i="4"/>
  <c r="F76" i="4" s="1"/>
  <c r="C67" i="4"/>
  <c r="B67" i="4"/>
  <c r="E66" i="4"/>
  <c r="D66" i="4"/>
  <c r="E65" i="4"/>
  <c r="D65" i="4"/>
  <c r="E64" i="4"/>
  <c r="D64" i="4"/>
  <c r="E63" i="4"/>
  <c r="D63" i="4"/>
  <c r="C47" i="4"/>
  <c r="B47" i="4"/>
  <c r="E44" i="4"/>
  <c r="E45" i="4"/>
  <c r="J57" i="4" s="1"/>
  <c r="E46" i="4"/>
  <c r="E43" i="4"/>
  <c r="J56" i="4" s="1"/>
  <c r="D46" i="4"/>
  <c r="D45" i="4"/>
  <c r="E56" i="4" s="1"/>
  <c r="D44" i="4"/>
  <c r="E57" i="4" s="1"/>
  <c r="D43" i="4"/>
  <c r="E123" i="3"/>
  <c r="C127" i="3"/>
  <c r="B127" i="3"/>
  <c r="C464" i="9"/>
  <c r="C463" i="9"/>
  <c r="E231" i="9"/>
  <c r="D231" i="9"/>
  <c r="D204" i="9"/>
  <c r="C204" i="9"/>
  <c r="D376" i="9"/>
  <c r="D375" i="9"/>
  <c r="D319" i="9"/>
  <c r="D318" i="9"/>
  <c r="E291" i="9"/>
  <c r="E290" i="9"/>
  <c r="A513" i="7"/>
  <c r="E513" i="7" s="1"/>
  <c r="E512" i="7"/>
  <c r="E511" i="7"/>
  <c r="E510" i="7"/>
  <c r="C509" i="7"/>
  <c r="D509" i="7" s="1"/>
  <c r="A476" i="7"/>
  <c r="E476" i="7" s="1"/>
  <c r="E475" i="7"/>
  <c r="E474" i="7"/>
  <c r="E473" i="7"/>
  <c r="C472" i="7"/>
  <c r="C473" i="7" s="1"/>
  <c r="A452" i="7"/>
  <c r="E452" i="7" s="1"/>
  <c r="E451" i="7"/>
  <c r="E450" i="7"/>
  <c r="E449" i="7"/>
  <c r="C448" i="7"/>
  <c r="D448" i="7" s="1"/>
  <c r="E433" i="7"/>
  <c r="E434" i="7"/>
  <c r="E432" i="7"/>
  <c r="C431" i="7"/>
  <c r="D431" i="7" s="1"/>
  <c r="A435" i="7"/>
  <c r="A436" i="7" s="1"/>
  <c r="A437" i="7" s="1"/>
  <c r="A438" i="7" s="1"/>
  <c r="A439" i="7" s="1"/>
  <c r="A440" i="7" s="1"/>
  <c r="E440" i="7" s="1"/>
  <c r="G380" i="7"/>
  <c r="G381" i="7"/>
  <c r="G382" i="7"/>
  <c r="G383" i="7"/>
  <c r="G384" i="7"/>
  <c r="G385" i="7"/>
  <c r="G379" i="7"/>
  <c r="E380" i="7"/>
  <c r="E381" i="7"/>
  <c r="E382" i="7"/>
  <c r="E383" i="7"/>
  <c r="E384" i="7"/>
  <c r="E385" i="7"/>
  <c r="E379" i="7"/>
  <c r="C378" i="7"/>
  <c r="C379" i="7" s="1"/>
  <c r="G326" i="7"/>
  <c r="G325" i="7"/>
  <c r="G324" i="7"/>
  <c r="G323" i="7"/>
  <c r="E326" i="7"/>
  <c r="E325" i="7"/>
  <c r="E324" i="7"/>
  <c r="E323" i="7"/>
  <c r="C322" i="7"/>
  <c r="C323" i="7" s="1"/>
  <c r="E113" i="7"/>
  <c r="E110" i="7"/>
  <c r="A406" i="7"/>
  <c r="A407" i="7" s="1"/>
  <c r="A408" i="7" s="1"/>
  <c r="A409" i="7" s="1"/>
  <c r="A410" i="7" s="1"/>
  <c r="A411" i="7" s="1"/>
  <c r="E411" i="7" s="1"/>
  <c r="E218" i="7"/>
  <c r="E217" i="7"/>
  <c r="E216" i="7"/>
  <c r="E215" i="7"/>
  <c r="E214" i="7"/>
  <c r="E213" i="7"/>
  <c r="E212" i="7"/>
  <c r="C211" i="7"/>
  <c r="C212" i="7" s="1"/>
  <c r="C213" i="7" s="1"/>
  <c r="C214" i="7" s="1"/>
  <c r="C215" i="7" s="1"/>
  <c r="C216" i="7" s="1"/>
  <c r="C217" i="7" s="1"/>
  <c r="C218" i="7" s="1"/>
  <c r="E185" i="7"/>
  <c r="E184" i="7"/>
  <c r="E183" i="7"/>
  <c r="E182" i="7"/>
  <c r="E181" i="7"/>
  <c r="E180" i="7"/>
  <c r="E179" i="7"/>
  <c r="C178" i="7"/>
  <c r="C179" i="7" s="1"/>
  <c r="C180" i="7" s="1"/>
  <c r="C181" i="7" s="1"/>
  <c r="C182" i="7" s="1"/>
  <c r="C183" i="7" s="1"/>
  <c r="C184" i="7" s="1"/>
  <c r="C185" i="7" s="1"/>
  <c r="E167" i="7"/>
  <c r="E166" i="7"/>
  <c r="E165" i="7"/>
  <c r="E164" i="7"/>
  <c r="E163" i="7"/>
  <c r="E162" i="7"/>
  <c r="E161" i="7"/>
  <c r="C160" i="7"/>
  <c r="C161" i="7" s="1"/>
  <c r="C162" i="7" s="1"/>
  <c r="C163" i="7" s="1"/>
  <c r="C164" i="7" s="1"/>
  <c r="C165" i="7" s="1"/>
  <c r="C166" i="7" s="1"/>
  <c r="C167" i="7" s="1"/>
  <c r="E109" i="7"/>
  <c r="E111" i="7"/>
  <c r="E112" i="7"/>
  <c r="E114" i="7"/>
  <c r="E108" i="7"/>
  <c r="C107" i="7"/>
  <c r="D112" i="7" s="1"/>
  <c r="F112" i="7" s="1"/>
  <c r="F585" i="6"/>
  <c r="G585" i="6" s="1"/>
  <c r="F584" i="6"/>
  <c r="G584" i="6" s="1"/>
  <c r="F583" i="6"/>
  <c r="G583" i="6" s="1"/>
  <c r="F582" i="6"/>
  <c r="G582" i="6" s="1"/>
  <c r="C585" i="6"/>
  <c r="D585" i="6" s="1"/>
  <c r="C584" i="6"/>
  <c r="D584" i="6" s="1"/>
  <c r="E587" i="6" s="1"/>
  <c r="E589" i="6" s="1"/>
  <c r="C583" i="6"/>
  <c r="D583" i="6" s="1"/>
  <c r="C582" i="6"/>
  <c r="D582" i="6" s="1"/>
  <c r="C560" i="6"/>
  <c r="I556" i="6"/>
  <c r="J556" i="6" s="1"/>
  <c r="I555" i="6"/>
  <c r="J555" i="6" s="1"/>
  <c r="I554" i="6"/>
  <c r="J554" i="6" s="1"/>
  <c r="I553" i="6"/>
  <c r="J553" i="6" s="1"/>
  <c r="F556" i="6"/>
  <c r="G556" i="6" s="1"/>
  <c r="F555" i="6"/>
  <c r="G555" i="6" s="1"/>
  <c r="F554" i="6"/>
  <c r="G554" i="6" s="1"/>
  <c r="F553" i="6"/>
  <c r="G553" i="6" s="1"/>
  <c r="C556" i="6"/>
  <c r="D556" i="6" s="1"/>
  <c r="C555" i="6"/>
  <c r="D555" i="6" s="1"/>
  <c r="C554" i="6"/>
  <c r="D554" i="6" s="1"/>
  <c r="C553" i="6"/>
  <c r="D553" i="6" s="1"/>
  <c r="F535" i="6"/>
  <c r="G535" i="6" s="1"/>
  <c r="C535" i="6"/>
  <c r="D535" i="6" s="1"/>
  <c r="F534" i="6"/>
  <c r="G534" i="6" s="1"/>
  <c r="C534" i="6"/>
  <c r="D534" i="6" s="1"/>
  <c r="F533" i="6"/>
  <c r="G533" i="6" s="1"/>
  <c r="C533" i="6"/>
  <c r="D533" i="6" s="1"/>
  <c r="F532" i="6"/>
  <c r="G532" i="6" s="1"/>
  <c r="C532" i="6"/>
  <c r="D532" i="6" s="1"/>
  <c r="F526" i="6"/>
  <c r="G526" i="6" s="1"/>
  <c r="C526" i="6"/>
  <c r="D526" i="6" s="1"/>
  <c r="F525" i="6"/>
  <c r="G525" i="6" s="1"/>
  <c r="C525" i="6"/>
  <c r="D525" i="6" s="1"/>
  <c r="F524" i="6"/>
  <c r="G524" i="6" s="1"/>
  <c r="C524" i="6"/>
  <c r="D524" i="6" s="1"/>
  <c r="F523" i="6"/>
  <c r="G523" i="6" s="1"/>
  <c r="C523" i="6"/>
  <c r="D523" i="6" s="1"/>
  <c r="F514" i="6"/>
  <c r="G514" i="6" s="1"/>
  <c r="C514" i="6"/>
  <c r="D514" i="6" s="1"/>
  <c r="F513" i="6"/>
  <c r="G513" i="6" s="1"/>
  <c r="C513" i="6"/>
  <c r="D513" i="6" s="1"/>
  <c r="F512" i="6"/>
  <c r="G512" i="6" s="1"/>
  <c r="C512" i="6"/>
  <c r="D512" i="6" s="1"/>
  <c r="F511" i="6"/>
  <c r="G511" i="6" s="1"/>
  <c r="C511" i="6"/>
  <c r="D511" i="6" s="1"/>
  <c r="F504" i="6"/>
  <c r="G504" i="6" s="1"/>
  <c r="F505" i="6"/>
  <c r="G505" i="6" s="1"/>
  <c r="F503" i="6"/>
  <c r="G503" i="6" s="1"/>
  <c r="C504" i="6"/>
  <c r="D504" i="6" s="1"/>
  <c r="C505" i="6"/>
  <c r="D505" i="6" s="1"/>
  <c r="C503" i="6"/>
  <c r="D503" i="6" s="1"/>
  <c r="F502" i="6"/>
  <c r="G502" i="6" s="1"/>
  <c r="C502" i="6"/>
  <c r="D502" i="6" s="1"/>
  <c r="D417" i="6"/>
  <c r="C457" i="6"/>
  <c r="F452" i="6"/>
  <c r="G452" i="6" s="1"/>
  <c r="C452" i="6"/>
  <c r="D452" i="6" s="1"/>
  <c r="F450" i="6"/>
  <c r="G450" i="6" s="1"/>
  <c r="C450" i="6"/>
  <c r="D450" i="6" s="1"/>
  <c r="F448" i="6"/>
  <c r="G448" i="6" s="1"/>
  <c r="C448" i="6"/>
  <c r="D448" i="6" s="1"/>
  <c r="F446" i="6"/>
  <c r="G446" i="6" s="1"/>
  <c r="C446" i="6"/>
  <c r="D446" i="6" s="1"/>
  <c r="F432" i="6"/>
  <c r="G432" i="6" s="1"/>
  <c r="C432" i="6"/>
  <c r="D432" i="6" s="1"/>
  <c r="F431" i="6"/>
  <c r="G431" i="6" s="1"/>
  <c r="C431" i="6"/>
  <c r="D431" i="6" s="1"/>
  <c r="F429" i="6"/>
  <c r="G429" i="6" s="1"/>
  <c r="C429" i="6"/>
  <c r="D429" i="6" s="1"/>
  <c r="F427" i="6"/>
  <c r="G427" i="6" s="1"/>
  <c r="C427" i="6"/>
  <c r="D427" i="6" s="1"/>
  <c r="F412" i="6"/>
  <c r="G412" i="6" s="1"/>
  <c r="F414" i="6"/>
  <c r="G414" i="6" s="1"/>
  <c r="F410" i="6"/>
  <c r="G410" i="6" s="1"/>
  <c r="F408" i="6"/>
  <c r="G408" i="6" s="1"/>
  <c r="C412" i="6"/>
  <c r="D412" i="6" s="1"/>
  <c r="C414" i="6"/>
  <c r="D414" i="6" s="1"/>
  <c r="C410" i="6"/>
  <c r="D410" i="6" s="1"/>
  <c r="C408" i="6"/>
  <c r="D408" i="6" s="1"/>
  <c r="E363" i="6"/>
  <c r="C363" i="6"/>
  <c r="E362" i="6"/>
  <c r="C362" i="6"/>
  <c r="E361" i="6"/>
  <c r="C361" i="6"/>
  <c r="E360" i="6"/>
  <c r="C360" i="6"/>
  <c r="E358" i="6"/>
  <c r="C358" i="6"/>
  <c r="E356" i="6"/>
  <c r="C356" i="6"/>
  <c r="E354" i="6"/>
  <c r="C354" i="6"/>
  <c r="E335" i="6"/>
  <c r="C335" i="6"/>
  <c r="E334" i="6"/>
  <c r="C334" i="6"/>
  <c r="E333" i="6"/>
  <c r="C333" i="6"/>
  <c r="E332" i="6"/>
  <c r="C332" i="6"/>
  <c r="E330" i="6"/>
  <c r="C330" i="6"/>
  <c r="G338" i="6" s="1"/>
  <c r="E328" i="6"/>
  <c r="C328" i="6"/>
  <c r="E326" i="6"/>
  <c r="C326" i="6"/>
  <c r="C303" i="6"/>
  <c r="E309" i="6"/>
  <c r="E308" i="6"/>
  <c r="E307" i="6"/>
  <c r="E306" i="6"/>
  <c r="E305" i="6"/>
  <c r="E303" i="6"/>
  <c r="E301" i="6"/>
  <c r="C306" i="6"/>
  <c r="C307" i="6"/>
  <c r="C308" i="6"/>
  <c r="C309" i="6"/>
  <c r="C301" i="6"/>
  <c r="C90" i="6"/>
  <c r="D90" i="6" s="1"/>
  <c r="E90" i="6" s="1"/>
  <c r="F90" i="6" s="1"/>
  <c r="G90" i="6" s="1"/>
  <c r="H90" i="6" s="1"/>
  <c r="I90" i="6" s="1"/>
  <c r="J90" i="6" s="1"/>
  <c r="K90" i="6" s="1"/>
  <c r="D199" i="6"/>
  <c r="B218" i="6" s="1"/>
  <c r="G139" i="6"/>
  <c r="D139" i="6"/>
  <c r="G138" i="6"/>
  <c r="D138" i="6"/>
  <c r="G137" i="6"/>
  <c r="D137" i="6"/>
  <c r="G136" i="6"/>
  <c r="D136" i="6"/>
  <c r="G135" i="6"/>
  <c r="D135" i="6"/>
  <c r="G134" i="6"/>
  <c r="E134" i="6"/>
  <c r="E135" i="6" s="1"/>
  <c r="E136" i="6" s="1"/>
  <c r="E137" i="6" s="1"/>
  <c r="E138" i="6" s="1"/>
  <c r="E139" i="6" s="1"/>
  <c r="D134" i="6"/>
  <c r="B134" i="6"/>
  <c r="B135" i="6" s="1"/>
  <c r="B136" i="6" s="1"/>
  <c r="B137" i="6" s="1"/>
  <c r="B138" i="6" s="1"/>
  <c r="B139" i="6" s="1"/>
  <c r="G133" i="6"/>
  <c r="D133" i="6"/>
  <c r="G47" i="6"/>
  <c r="G67" i="6" s="1"/>
  <c r="D48" i="6"/>
  <c r="G69" i="6" s="1"/>
  <c r="C414" i="5"/>
  <c r="D414" i="5"/>
  <c r="B217" i="6"/>
  <c r="B212" i="6"/>
  <c r="F212" i="6"/>
  <c r="E142" i="6"/>
  <c r="D71" i="6"/>
  <c r="D70" i="6"/>
  <c r="D69" i="6"/>
  <c r="D68" i="6"/>
  <c r="D67" i="6"/>
  <c r="D66" i="6"/>
  <c r="H66" i="6" s="1"/>
  <c r="D65" i="6"/>
  <c r="G52" i="6"/>
  <c r="B99" i="6" s="1"/>
  <c r="G51" i="6"/>
  <c r="B98" i="6" s="1"/>
  <c r="G50" i="6"/>
  <c r="B97" i="6" s="1"/>
  <c r="G49" i="6"/>
  <c r="B96" i="6" s="1"/>
  <c r="G48" i="6"/>
  <c r="G70" i="6" s="1"/>
  <c r="G46" i="6"/>
  <c r="G65" i="6" s="1"/>
  <c r="D49" i="6"/>
  <c r="G71" i="6" s="1"/>
  <c r="D50" i="6"/>
  <c r="B86" i="6" s="1"/>
  <c r="C86" i="6" s="1"/>
  <c r="D86" i="6" s="1"/>
  <c r="E86" i="6" s="1"/>
  <c r="F86" i="6" s="1"/>
  <c r="G86" i="6" s="1"/>
  <c r="H86" i="6" s="1"/>
  <c r="I86" i="6" s="1"/>
  <c r="J86" i="6" s="1"/>
  <c r="K86" i="6" s="1"/>
  <c r="D51" i="6"/>
  <c r="B87" i="6" s="1"/>
  <c r="C87" i="6" s="1"/>
  <c r="D87" i="6" s="1"/>
  <c r="E87" i="6" s="1"/>
  <c r="F87" i="6" s="1"/>
  <c r="G87" i="6" s="1"/>
  <c r="H87" i="6" s="1"/>
  <c r="I87" i="6" s="1"/>
  <c r="J87" i="6" s="1"/>
  <c r="K87" i="6" s="1"/>
  <c r="D52" i="6"/>
  <c r="B88" i="6" s="1"/>
  <c r="C88" i="6" s="1"/>
  <c r="D88" i="6" s="1"/>
  <c r="E88" i="6" s="1"/>
  <c r="F88" i="6" s="1"/>
  <c r="G88" i="6" s="1"/>
  <c r="H88" i="6" s="1"/>
  <c r="I88" i="6" s="1"/>
  <c r="J88" i="6" s="1"/>
  <c r="K88" i="6" s="1"/>
  <c r="D46" i="6"/>
  <c r="B82" i="6" s="1"/>
  <c r="C82" i="6" s="1"/>
  <c r="D82" i="6" s="1"/>
  <c r="E82" i="6" s="1"/>
  <c r="F82" i="6" s="1"/>
  <c r="G82" i="6" s="1"/>
  <c r="H82" i="6" s="1"/>
  <c r="I82" i="6" s="1"/>
  <c r="J82" i="6" s="1"/>
  <c r="K82" i="6" s="1"/>
  <c r="E47" i="6"/>
  <c r="E48" i="6" s="1"/>
  <c r="E49" i="6" s="1"/>
  <c r="E50" i="6" s="1"/>
  <c r="E51" i="6" s="1"/>
  <c r="E52" i="6" s="1"/>
  <c r="B47" i="6"/>
  <c r="B48" i="6" s="1"/>
  <c r="B49" i="6" s="1"/>
  <c r="B50" i="6" s="1"/>
  <c r="B51" i="6" s="1"/>
  <c r="B52" i="6" s="1"/>
  <c r="E35" i="6"/>
  <c r="E36" i="6" s="1"/>
  <c r="E37" i="6" s="1"/>
  <c r="E38" i="6" s="1"/>
  <c r="E39" i="6" s="1"/>
  <c r="E40" i="6" s="1"/>
  <c r="B35" i="6"/>
  <c r="B36" i="6" s="1"/>
  <c r="B37" i="6" s="1"/>
  <c r="B38" i="6" s="1"/>
  <c r="B39" i="6" s="1"/>
  <c r="B40" i="6" s="1"/>
  <c r="D522" i="5"/>
  <c r="C522" i="5"/>
  <c r="G502" i="5"/>
  <c r="A502" i="5"/>
  <c r="F480" i="5"/>
  <c r="F177" i="5"/>
  <c r="E197" i="3"/>
  <c r="E168" i="3"/>
  <c r="D168" i="3"/>
  <c r="E167" i="3"/>
  <c r="D167" i="3"/>
  <c r="E166" i="3"/>
  <c r="D166" i="3"/>
  <c r="E165" i="3"/>
  <c r="D165" i="3"/>
  <c r="E157" i="3"/>
  <c r="D157" i="3"/>
  <c r="E156" i="3"/>
  <c r="D156" i="3"/>
  <c r="E155" i="3"/>
  <c r="D155" i="3"/>
  <c r="E154" i="3"/>
  <c r="D154" i="3"/>
  <c r="E124" i="3"/>
  <c r="E125" i="3"/>
  <c r="E126" i="3"/>
  <c r="D124" i="3"/>
  <c r="D125" i="3"/>
  <c r="D126" i="3"/>
  <c r="D123" i="3"/>
  <c r="C69" i="3"/>
  <c r="B69" i="3"/>
  <c r="D68" i="3"/>
  <c r="F68" i="3"/>
  <c r="D67" i="3"/>
  <c r="F67" i="3"/>
  <c r="D66" i="3"/>
  <c r="F66" i="3"/>
  <c r="D65" i="3"/>
  <c r="F65" i="3"/>
  <c r="C54" i="3"/>
  <c r="B54" i="3"/>
  <c r="D53" i="3"/>
  <c r="D52" i="3"/>
  <c r="D51" i="3"/>
  <c r="D50" i="3"/>
  <c r="E53" i="3"/>
  <c r="E52" i="3"/>
  <c r="E51" i="3"/>
  <c r="E50" i="3"/>
  <c r="B38" i="3"/>
  <c r="D286" i="2"/>
  <c r="F286" i="2" s="1"/>
  <c r="D285" i="2"/>
  <c r="F285" i="2" s="1"/>
  <c r="D284" i="2"/>
  <c r="F284" i="2" s="1"/>
  <c r="D283" i="2"/>
  <c r="D269" i="2"/>
  <c r="D268" i="2"/>
  <c r="E268" i="2" s="1"/>
  <c r="D267" i="2"/>
  <c r="E267" i="2" s="1"/>
  <c r="D266" i="2"/>
  <c r="E266" i="2" s="1"/>
  <c r="E182" i="2"/>
  <c r="E409" i="7" l="1"/>
  <c r="E410" i="7"/>
  <c r="D85" i="7"/>
  <c r="F85" i="7" s="1"/>
  <c r="C86" i="7"/>
  <c r="C403" i="7"/>
  <c r="C404" i="7" s="1"/>
  <c r="D404" i="7"/>
  <c r="F404" i="7" s="1"/>
  <c r="C405" i="7"/>
  <c r="D403" i="7"/>
  <c r="F403" i="7" s="1"/>
  <c r="E408" i="7"/>
  <c r="E407" i="7"/>
  <c r="E406" i="7"/>
  <c r="E143" i="6"/>
  <c r="D423" i="5"/>
  <c r="E423" i="5" s="1"/>
  <c r="C135" i="16"/>
  <c r="C137" i="16" s="1"/>
  <c r="B219" i="6"/>
  <c r="H70" i="6"/>
  <c r="E144" i="6"/>
  <c r="E146" i="6" s="1"/>
  <c r="E591" i="6"/>
  <c r="E593" i="6" s="1"/>
  <c r="D422" i="5"/>
  <c r="E422" i="5" s="1"/>
  <c r="D399" i="5"/>
  <c r="E399" i="5" s="1"/>
  <c r="D400" i="5"/>
  <c r="E400" i="5" s="1"/>
  <c r="D315" i="5"/>
  <c r="E315" i="5" s="1"/>
  <c r="D314" i="5"/>
  <c r="E314" i="5" s="1"/>
  <c r="G33" i="11"/>
  <c r="G35" i="11"/>
  <c r="G34" i="11"/>
  <c r="E436" i="7"/>
  <c r="E435" i="7"/>
  <c r="C535" i="7"/>
  <c r="A514" i="7"/>
  <c r="C510" i="7"/>
  <c r="C499" i="7"/>
  <c r="E438" i="7"/>
  <c r="C496" i="7"/>
  <c r="E437" i="7"/>
  <c r="D473" i="7"/>
  <c r="C474" i="7"/>
  <c r="A477" i="7"/>
  <c r="D472" i="7"/>
  <c r="A453" i="7"/>
  <c r="E453" i="7" s="1"/>
  <c r="C449" i="7"/>
  <c r="D379" i="7"/>
  <c r="F379" i="7" s="1"/>
  <c r="C380" i="7"/>
  <c r="C432" i="7"/>
  <c r="E439" i="7"/>
  <c r="C324" i="7"/>
  <c r="D323" i="7"/>
  <c r="F323" i="7" s="1"/>
  <c r="D183" i="7"/>
  <c r="F183" i="7" s="1"/>
  <c r="D213" i="7"/>
  <c r="F213" i="7" s="1"/>
  <c r="D216" i="7"/>
  <c r="F216" i="7" s="1"/>
  <c r="D218" i="7"/>
  <c r="D214" i="7"/>
  <c r="D217" i="7"/>
  <c r="D212" i="7"/>
  <c r="D215" i="7"/>
  <c r="F215" i="7" s="1"/>
  <c r="D165" i="7"/>
  <c r="F165" i="7" s="1"/>
  <c r="D184" i="7"/>
  <c r="F184" i="7" s="1"/>
  <c r="D180" i="7"/>
  <c r="F180" i="7" s="1"/>
  <c r="D181" i="7"/>
  <c r="D179" i="7"/>
  <c r="D185" i="7"/>
  <c r="D182" i="7"/>
  <c r="F182" i="7" s="1"/>
  <c r="D166" i="7"/>
  <c r="F166" i="7" s="1"/>
  <c r="D162" i="7"/>
  <c r="F162" i="7" s="1"/>
  <c r="D163" i="7"/>
  <c r="F163" i="7" s="1"/>
  <c r="D167" i="7"/>
  <c r="D161" i="7"/>
  <c r="D164" i="7"/>
  <c r="F164" i="7" s="1"/>
  <c r="C108" i="7"/>
  <c r="C109" i="7" s="1"/>
  <c r="C110" i="7" s="1"/>
  <c r="C111" i="7" s="1"/>
  <c r="C112" i="7" s="1"/>
  <c r="C113" i="7" s="1"/>
  <c r="C114" i="7" s="1"/>
  <c r="D110" i="7"/>
  <c r="D109" i="7"/>
  <c r="D111" i="7"/>
  <c r="F111" i="7" s="1"/>
  <c r="D113" i="7"/>
  <c r="F113" i="7" s="1"/>
  <c r="D108" i="7"/>
  <c r="G108" i="7" s="1"/>
  <c r="D114" i="7"/>
  <c r="F114" i="7" s="1"/>
  <c r="C559" i="6"/>
  <c r="C561" i="6" s="1"/>
  <c r="B339" i="6"/>
  <c r="B367" i="6"/>
  <c r="B338" i="6"/>
  <c r="C456" i="6"/>
  <c r="C458" i="6" s="1"/>
  <c r="B366" i="6"/>
  <c r="D434" i="6"/>
  <c r="D435" i="6"/>
  <c r="B313" i="6"/>
  <c r="B312" i="6"/>
  <c r="B93" i="6"/>
  <c r="C93" i="6" s="1"/>
  <c r="D93" i="6" s="1"/>
  <c r="E93" i="6" s="1"/>
  <c r="F93" i="6" s="1"/>
  <c r="G93" i="6" s="1"/>
  <c r="H93" i="6" s="1"/>
  <c r="I93" i="6" s="1"/>
  <c r="J93" i="6" s="1"/>
  <c r="K93" i="6" s="1"/>
  <c r="C98" i="6"/>
  <c r="D98" i="6" s="1"/>
  <c r="E98" i="6" s="1"/>
  <c r="F98" i="6" s="1"/>
  <c r="G98" i="6" s="1"/>
  <c r="H98" i="6" s="1"/>
  <c r="I98" i="6" s="1"/>
  <c r="J98" i="6" s="1"/>
  <c r="K98" i="6" s="1"/>
  <c r="B95" i="6"/>
  <c r="C95" i="6" s="1"/>
  <c r="D95" i="6" s="1"/>
  <c r="E95" i="6" s="1"/>
  <c r="F95" i="6" s="1"/>
  <c r="G95" i="6" s="1"/>
  <c r="H95" i="6" s="1"/>
  <c r="I95" i="6" s="1"/>
  <c r="J95" i="6" s="1"/>
  <c r="K95" i="6" s="1"/>
  <c r="B94" i="6"/>
  <c r="C94" i="6" s="1"/>
  <c r="D94" i="6" s="1"/>
  <c r="E94" i="6" s="1"/>
  <c r="F94" i="6" s="1"/>
  <c r="G94" i="6" s="1"/>
  <c r="H94" i="6" s="1"/>
  <c r="I94" i="6" s="1"/>
  <c r="J94" i="6" s="1"/>
  <c r="K94" i="6" s="1"/>
  <c r="C96" i="6"/>
  <c r="D96" i="6" s="1"/>
  <c r="E96" i="6" s="1"/>
  <c r="F96" i="6" s="1"/>
  <c r="G96" i="6" s="1"/>
  <c r="H96" i="6" s="1"/>
  <c r="I96" i="6" s="1"/>
  <c r="J96" i="6" s="1"/>
  <c r="K96" i="6" s="1"/>
  <c r="C97" i="6"/>
  <c r="D97" i="6" s="1"/>
  <c r="E97" i="6" s="1"/>
  <c r="F97" i="6" s="1"/>
  <c r="G97" i="6" s="1"/>
  <c r="H97" i="6" s="1"/>
  <c r="I97" i="6" s="1"/>
  <c r="J97" i="6" s="1"/>
  <c r="K97" i="6" s="1"/>
  <c r="C99" i="6"/>
  <c r="D99" i="6" s="1"/>
  <c r="E99" i="6" s="1"/>
  <c r="F99" i="6" s="1"/>
  <c r="G99" i="6" s="1"/>
  <c r="H99" i="6" s="1"/>
  <c r="I99" i="6" s="1"/>
  <c r="J99" i="6" s="1"/>
  <c r="K99" i="6" s="1"/>
  <c r="B85" i="6"/>
  <c r="C85" i="6" s="1"/>
  <c r="D85" i="6" s="1"/>
  <c r="E85" i="6" s="1"/>
  <c r="F85" i="6" s="1"/>
  <c r="G85" i="6" s="1"/>
  <c r="H85" i="6" s="1"/>
  <c r="I85" i="6" s="1"/>
  <c r="J85" i="6" s="1"/>
  <c r="K85" i="6" s="1"/>
  <c r="B83" i="6"/>
  <c r="C83" i="6" s="1"/>
  <c r="D83" i="6" s="1"/>
  <c r="E83" i="6" s="1"/>
  <c r="F83" i="6" s="1"/>
  <c r="G83" i="6" s="1"/>
  <c r="H83" i="6" s="1"/>
  <c r="I83" i="6" s="1"/>
  <c r="J83" i="6" s="1"/>
  <c r="K83" i="6" s="1"/>
  <c r="B84" i="6"/>
  <c r="C84" i="6" s="1"/>
  <c r="D84" i="6" s="1"/>
  <c r="E84" i="6" s="1"/>
  <c r="F84" i="6" s="1"/>
  <c r="G84" i="6" s="1"/>
  <c r="H84" i="6" s="1"/>
  <c r="I84" i="6" s="1"/>
  <c r="J84" i="6" s="1"/>
  <c r="K84" i="6" s="1"/>
  <c r="H195" i="6"/>
  <c r="H65" i="6"/>
  <c r="H71" i="6"/>
  <c r="H67" i="6"/>
  <c r="H68" i="6"/>
  <c r="H69" i="6"/>
  <c r="F213" i="6"/>
  <c r="F214" i="6" s="1"/>
  <c r="B122" i="6"/>
  <c r="B213" i="6"/>
  <c r="B214" i="6" s="1"/>
  <c r="C87" i="7" l="1"/>
  <c r="D86" i="7"/>
  <c r="F86" i="7" s="1"/>
  <c r="D405" i="7"/>
  <c r="F405" i="7" s="1"/>
  <c r="C406" i="7"/>
  <c r="A454" i="7"/>
  <c r="E454" i="7" s="1"/>
  <c r="D510" i="7"/>
  <c r="C511" i="7"/>
  <c r="A515" i="7"/>
  <c r="E514" i="7"/>
  <c r="A478" i="7"/>
  <c r="E477" i="7"/>
  <c r="C475" i="7"/>
  <c r="D474" i="7"/>
  <c r="G473" i="7"/>
  <c r="F473" i="7"/>
  <c r="D449" i="7"/>
  <c r="C450" i="7"/>
  <c r="D432" i="7"/>
  <c r="C433" i="7"/>
  <c r="C381" i="7"/>
  <c r="D380" i="7"/>
  <c r="F380" i="7" s="1"/>
  <c r="C325" i="7"/>
  <c r="D324" i="7"/>
  <c r="F324" i="7" s="1"/>
  <c r="G109" i="7"/>
  <c r="F109" i="7"/>
  <c r="G110" i="7"/>
  <c r="F110" i="7"/>
  <c r="F108" i="7"/>
  <c r="G182" i="7"/>
  <c r="G217" i="7"/>
  <c r="G216" i="7"/>
  <c r="G214" i="7"/>
  <c r="F214" i="7"/>
  <c r="F218" i="7"/>
  <c r="G218" i="7"/>
  <c r="G185" i="7"/>
  <c r="G215" i="7"/>
  <c r="G167" i="7"/>
  <c r="G213" i="7"/>
  <c r="F212" i="7"/>
  <c r="G212" i="7"/>
  <c r="F217" i="7"/>
  <c r="G184" i="7"/>
  <c r="G166" i="7"/>
  <c r="G183" i="7"/>
  <c r="F179" i="7"/>
  <c r="G179" i="7"/>
  <c r="F185" i="7"/>
  <c r="G181" i="7"/>
  <c r="F181" i="7"/>
  <c r="G163" i="7"/>
  <c r="G180" i="7"/>
  <c r="F167" i="7"/>
  <c r="G165" i="7"/>
  <c r="G161" i="7"/>
  <c r="F161" i="7"/>
  <c r="G162" i="7"/>
  <c r="G164" i="7"/>
  <c r="G111" i="7"/>
  <c r="G113" i="7"/>
  <c r="G114" i="7"/>
  <c r="G112" i="7"/>
  <c r="B340" i="6"/>
  <c r="C347" i="6" s="1"/>
  <c r="D436" i="6"/>
  <c r="B314" i="6"/>
  <c r="B368" i="6"/>
  <c r="E370" i="6" s="1"/>
  <c r="E372" i="6" s="1"/>
  <c r="H72" i="6"/>
  <c r="A455" i="7" l="1"/>
  <c r="D87" i="7"/>
  <c r="F87" i="7" s="1"/>
  <c r="C88" i="7"/>
  <c r="D406" i="7"/>
  <c r="F406" i="7" s="1"/>
  <c r="C407" i="7"/>
  <c r="E515" i="7"/>
  <c r="A516" i="7"/>
  <c r="D511" i="7"/>
  <c r="C512" i="7"/>
  <c r="G510" i="7"/>
  <c r="F510" i="7"/>
  <c r="G474" i="7"/>
  <c r="F474" i="7"/>
  <c r="D475" i="7"/>
  <c r="C476" i="7"/>
  <c r="A479" i="7"/>
  <c r="E478" i="7"/>
  <c r="A456" i="7"/>
  <c r="E455" i="7"/>
  <c r="C451" i="7"/>
  <c r="D450" i="7"/>
  <c r="G449" i="7"/>
  <c r="F449" i="7"/>
  <c r="C382" i="7"/>
  <c r="D381" i="7"/>
  <c r="F381" i="7" s="1"/>
  <c r="C434" i="7"/>
  <c r="D433" i="7"/>
  <c r="G432" i="7"/>
  <c r="F432" i="7"/>
  <c r="C326" i="7"/>
  <c r="D326" i="7" s="1"/>
  <c r="F326" i="7" s="1"/>
  <c r="D325" i="7"/>
  <c r="F325" i="7" s="1"/>
  <c r="D88" i="7" l="1"/>
  <c r="F88" i="7" s="1"/>
  <c r="C89" i="7"/>
  <c r="C408" i="7"/>
  <c r="D407" i="7"/>
  <c r="F407" i="7" s="1"/>
  <c r="C513" i="7"/>
  <c r="D512" i="7"/>
  <c r="E516" i="7"/>
  <c r="A517" i="7"/>
  <c r="C532" i="7" s="1"/>
  <c r="G511" i="7"/>
  <c r="F511" i="7"/>
  <c r="E479" i="7"/>
  <c r="A480" i="7"/>
  <c r="G475" i="7"/>
  <c r="F475" i="7"/>
  <c r="D476" i="7"/>
  <c r="C497" i="7" s="1"/>
  <c r="C498" i="7" s="1"/>
  <c r="C500" i="7" s="1"/>
  <c r="C477" i="7"/>
  <c r="G450" i="7"/>
  <c r="F450" i="7"/>
  <c r="C452" i="7"/>
  <c r="D451" i="7"/>
  <c r="E456" i="7"/>
  <c r="A457" i="7"/>
  <c r="E457" i="7" s="1"/>
  <c r="G433" i="7"/>
  <c r="F433" i="7"/>
  <c r="C435" i="7"/>
  <c r="D434" i="7"/>
  <c r="D382" i="7"/>
  <c r="F382" i="7" s="1"/>
  <c r="C383" i="7"/>
  <c r="D89" i="7" l="1"/>
  <c r="F89" i="7" s="1"/>
  <c r="C90" i="7"/>
  <c r="C409" i="7"/>
  <c r="D408" i="7"/>
  <c r="F408" i="7" s="1"/>
  <c r="E517" i="7"/>
  <c r="A518" i="7"/>
  <c r="E518" i="7" s="1"/>
  <c r="E521" i="7" s="1"/>
  <c r="G512" i="7"/>
  <c r="F512" i="7"/>
  <c r="D513" i="7"/>
  <c r="C514" i="7"/>
  <c r="E460" i="7"/>
  <c r="C478" i="7"/>
  <c r="D477" i="7"/>
  <c r="G476" i="7"/>
  <c r="F476" i="7"/>
  <c r="E480" i="7"/>
  <c r="A481" i="7"/>
  <c r="E481" i="7" s="1"/>
  <c r="G451" i="7"/>
  <c r="F451" i="7"/>
  <c r="D452" i="7"/>
  <c r="C453" i="7"/>
  <c r="D383" i="7"/>
  <c r="F383" i="7" s="1"/>
  <c r="C384" i="7"/>
  <c r="F434" i="7"/>
  <c r="G434" i="7"/>
  <c r="C436" i="7"/>
  <c r="D435" i="7"/>
  <c r="D90" i="7" l="1"/>
  <c r="F90" i="7" s="1"/>
  <c r="C91" i="7"/>
  <c r="D91" i="7" s="1"/>
  <c r="F91" i="7" s="1"/>
  <c r="C410" i="7"/>
  <c r="D409" i="7"/>
  <c r="F409" i="7" s="1"/>
  <c r="C515" i="7"/>
  <c r="D514" i="7"/>
  <c r="G513" i="7"/>
  <c r="F513" i="7"/>
  <c r="E484" i="7"/>
  <c r="G477" i="7"/>
  <c r="F477" i="7"/>
  <c r="C479" i="7"/>
  <c r="D478" i="7"/>
  <c r="D453" i="7"/>
  <c r="C454" i="7"/>
  <c r="G452" i="7"/>
  <c r="F452" i="7"/>
  <c r="C437" i="7"/>
  <c r="D436" i="7"/>
  <c r="F435" i="7"/>
  <c r="G435" i="7"/>
  <c r="C385" i="7"/>
  <c r="D385" i="7" s="1"/>
  <c r="F385" i="7" s="1"/>
  <c r="D384" i="7"/>
  <c r="F384" i="7" s="1"/>
  <c r="C411" i="7" l="1"/>
  <c r="D411" i="7" s="1"/>
  <c r="F411" i="7" s="1"/>
  <c r="D410" i="7"/>
  <c r="F410" i="7" s="1"/>
  <c r="F514" i="7"/>
  <c r="G514" i="7"/>
  <c r="C516" i="7"/>
  <c r="D515" i="7"/>
  <c r="G478" i="7"/>
  <c r="F478" i="7"/>
  <c r="D479" i="7"/>
  <c r="C480" i="7"/>
  <c r="C455" i="7"/>
  <c r="D454" i="7"/>
  <c r="G453" i="7"/>
  <c r="F453" i="7"/>
  <c r="F436" i="7"/>
  <c r="G436" i="7"/>
  <c r="C438" i="7"/>
  <c r="D437" i="7"/>
  <c r="F515" i="7" l="1"/>
  <c r="G515" i="7"/>
  <c r="C517" i="7"/>
  <c r="D516" i="7"/>
  <c r="D480" i="7"/>
  <c r="C481" i="7"/>
  <c r="D481" i="7" s="1"/>
  <c r="G479" i="7"/>
  <c r="F479" i="7"/>
  <c r="F454" i="7"/>
  <c r="G454" i="7"/>
  <c r="C456" i="7"/>
  <c r="D455" i="7"/>
  <c r="G437" i="7"/>
  <c r="F437" i="7"/>
  <c r="C439" i="7"/>
  <c r="D438" i="7"/>
  <c r="G516" i="7" l="1"/>
  <c r="F516" i="7"/>
  <c r="D517" i="7"/>
  <c r="C533" i="7" s="1"/>
  <c r="C534" i="7" s="1"/>
  <c r="C536" i="7" s="1"/>
  <c r="C518" i="7"/>
  <c r="D518" i="7" s="1"/>
  <c r="G481" i="7"/>
  <c r="F481" i="7"/>
  <c r="G480" i="7"/>
  <c r="F480" i="7"/>
  <c r="G455" i="7"/>
  <c r="F455" i="7"/>
  <c r="D456" i="7"/>
  <c r="C457" i="7"/>
  <c r="D457" i="7" s="1"/>
  <c r="F438" i="7"/>
  <c r="G438" i="7"/>
  <c r="C440" i="7"/>
  <c r="D440" i="7" s="1"/>
  <c r="D439" i="7"/>
  <c r="G518" i="7" l="1"/>
  <c r="F518" i="7"/>
  <c r="G517" i="7"/>
  <c r="F517" i="7"/>
  <c r="F484" i="7"/>
  <c r="G457" i="7"/>
  <c r="F457" i="7"/>
  <c r="G456" i="7"/>
  <c r="F456" i="7"/>
  <c r="G439" i="7"/>
  <c r="F439" i="7"/>
  <c r="F440" i="7"/>
  <c r="G440" i="7"/>
  <c r="F521" i="7" l="1"/>
  <c r="F460" i="7"/>
</calcChain>
</file>

<file path=xl/sharedStrings.xml><?xml version="1.0" encoding="utf-8"?>
<sst xmlns="http://schemas.openxmlformats.org/spreadsheetml/2006/main" count="8551" uniqueCount="5272">
  <si>
    <t>פרטי ההתקשרות עם המרצה:</t>
  </si>
  <si>
    <t>shay.tsaban@gmail.com</t>
  </si>
  <si>
    <t>לפניות דחופות, הנייד הוא:</t>
  </si>
  <si>
    <t>050-6551519</t>
  </si>
  <si>
    <t>ברשתות החברתיות:</t>
  </si>
  <si>
    <t>Facebook: Shay Tsaban</t>
  </si>
  <si>
    <t>Instagram: shaytsaban</t>
  </si>
  <si>
    <t>הקלטות המפגשים - זמינות בכל דרך האתר.</t>
  </si>
  <si>
    <t>ביקוש</t>
  </si>
  <si>
    <t>שיעור 1 - עקומת התמורה</t>
  </si>
  <si>
    <t>העקרון הכלכלי הבסיסי:</t>
  </si>
  <si>
    <t>כל בחירה כרוכה בויתור: הדבר יוצר את הבעיה הכלכלית הבסיסית, שאנחנו רוצים לתאר.</t>
  </si>
  <si>
    <t>היא נובעת מכך בעוד שלצרכינו ולרצונותינו אין למעשה גבול, המשאבים העומדים לרשותנו, הן כפרטים</t>
  </si>
  <si>
    <t>והן כחברה, מוגבלים. המטרה הכלכלית היא להגיע למצב שבו ניתן לייצר / לצרוך ״כמה שיותר״ במסגרת מגבלות</t>
  </si>
  <si>
    <t>המשאבים.</t>
  </si>
  <si>
    <t>את המגבלה הזו (מקסימום ייצור / צריכה בהתנהלות כלכלית נכונה) מייצגת עקומת התמורה, נושא לתחילת הסמסטר.</t>
  </si>
  <si>
    <t>עקומת התמורה - הגדרה יבשה</t>
  </si>
  <si>
    <t xml:space="preserve">במילים אחרות: עקומת התמורה מייצגת אוסף תמהילי ייצור שבכל אחד מהם מתקיים האילוץ לפיו הגדלת נפח </t>
  </si>
  <si>
    <t>הייצור ממוצר מסוים, מחייבת ויתור על צריכה מהמוצר האחר.</t>
  </si>
  <si>
    <t xml:space="preserve">נניח, באופן גס, שבמשק ״עמיר״ מייצרים כרגע 100 מכוניות ו-3,000 לאפות בשנה. אם אני מספר לך שאם המשק </t>
  </si>
  <si>
    <t>יתאמץ, הוא יכול לייצר 110 מכוניות ו-3,000 לאפות בשנה - סימן שהנקודה (100 מכוניות, 3,000 לאפות) איננה</t>
  </si>
  <si>
    <t>על עקומת התמורה. כי עקומת התמורה = יעילות; אם נגדיל ייצור ממוצר אחד, חייבים לוותר על ייצור ממוצר אחר.</t>
  </si>
  <si>
    <t xml:space="preserve">ולפיכך, נקודה של (100 מכוניות, 3,000 לאפות) איננה נקודה שמשק ישאף להיות עליה. </t>
  </si>
  <si>
    <t>עקומת התמורה - המחשה בסיסית מאד</t>
  </si>
  <si>
    <t>הניחו שמשק יכול לייצר רק שני מוצרים: אייפדים (x) ומחשבים ניידים (y).</t>
  </si>
  <si>
    <t xml:space="preserve">כלומר, את היקף הייצור מהמוצר האחד (אייפד) נציג על הציר האופקי (ציר ה - x). </t>
  </si>
  <si>
    <t>ואת היקף הייצור מהמוצר השני, מחשבים ניידים, נציג על הציר האנכי (ציר ה - y).</t>
  </si>
  <si>
    <t>הצורה של עקומת התמורה יכולה להיות אחת מה-2 הבאות (כרגע רק הכיוון, בהמשך נמחיש יותר):</t>
  </si>
  <si>
    <t>מחשבים ניידים</t>
  </si>
  <si>
    <t>y</t>
  </si>
  <si>
    <t>Ymax</t>
  </si>
  <si>
    <t>היקף ייצור מקסימלי של y.</t>
  </si>
  <si>
    <t>בנקודה זו: x=0</t>
  </si>
  <si>
    <t>x</t>
  </si>
  <si>
    <t>אייפדים</t>
  </si>
  <si>
    <t>Xmax</t>
  </si>
  <si>
    <t>עקומת תמורה בשיפוע הולך וגדל</t>
  </si>
  <si>
    <t>היקף ייצור מקסימלי של x</t>
  </si>
  <si>
    <t>משמעות: במקרים רבים, כשנרצה</t>
  </si>
  <si>
    <t>בנקודה זו y=0</t>
  </si>
  <si>
    <t xml:space="preserve">לייצר ״המון x״ נצטרך לוותר על y </t>
  </si>
  <si>
    <t>עקומת תמורה לינארית (בצורה של קו ישר / שיפוע קבוע)</t>
  </si>
  <si>
    <t xml:space="preserve">בהיקף יחסי שהולך וגדל (התמחות). </t>
  </si>
  <si>
    <t>משמעות: כל יחידה שמייצרים מ-x גורעת מספר יחידות קבוע של y</t>
  </si>
  <si>
    <t>מאפייני עקומת התמורה (בהמשך, כשנעמיק הידע, נציג מאפיינים נוספים):</t>
  </si>
  <si>
    <t xml:space="preserve">הסבר: עקומת התמורה מתארת ייצור יעיל; ואם מייצרים ביעילות, הרי שבמצב של מגבלת משאבים (תופעת המחסור), </t>
  </si>
  <si>
    <t xml:space="preserve">להגדיל ייצור x משמעו להקטין ייצור y (ולהפך). </t>
  </si>
  <si>
    <t>ב. שיפוע קבוע (לינארי - שרטוט שמאלי) או שיפוע שלילי שהולך וגדל בערך מוחלט (שרטוט ימני) - הסבר מלא בהמשך.</t>
  </si>
  <si>
    <t>הסבר: לאור מגבלת המשאבים - לא ניתן לייצר יותר מבלי לוותר על מוצר אחר.</t>
  </si>
  <si>
    <t>תרגול קטן: אפשרי / לא?</t>
  </si>
  <si>
    <t>האם ייתכן שעקומת התמורה נראית כך?</t>
  </si>
  <si>
    <t>האם הנקודה N אפשרית או לא?</t>
  </si>
  <si>
    <t>האם הנקודה R אפשרית או לא?</t>
  </si>
  <si>
    <t>בלתי אפשרית: עקומת התמורה מוגדרת</t>
  </si>
  <si>
    <t>אפשרית. בהגדרה, כל תמהילי הייצור</t>
  </si>
  <si>
    <t>בתור הגבול העליון של אפשרויות הייצור,</t>
  </si>
  <si>
    <t>על עקומת התמורה אפשריים</t>
  </si>
  <si>
    <t xml:space="preserve">ולא ניתן להיות מעליה. </t>
  </si>
  <si>
    <t>האם הנקודה S אפשרית או לא?</t>
  </si>
  <si>
    <t>התשובה: אפשרית. עקומת התמורה היא הגבול</t>
  </si>
  <si>
    <t xml:space="preserve">העליון של אפשרויות הייצור, תמיד אפשר להיות מתחתיה (לא יעיל). </t>
  </si>
  <si>
    <t>עקומת התמורה - הגדרות מתמטיות בסיסיות ל״סוגי עלויות״</t>
  </si>
  <si>
    <t>הואיל ועקומת התמורה מתמקדת במגבלות ייצור, המשמעות היא שכל בחירה כרוכה בויתור, ולכל ניסיון לייצר</t>
  </si>
  <si>
    <t>יותר ממוצר מסויים נלווה הצורך לוותר על יחידות מהמוצר האחר. ויתורים אלו נקראים גם ״עלויות״ שיוגדרו להלן.</t>
  </si>
  <si>
    <t>עלות אלטרנטיבית כוללת בייצור x:</t>
  </si>
  <si>
    <t>Ymax - Yactual</t>
  </si>
  <si>
    <t xml:space="preserve">TC(x) = </t>
  </si>
  <si>
    <t>עלות אלטרנטיבית כוללת בייצור y:</t>
  </si>
  <si>
    <t>Xmax - Xactual</t>
  </si>
  <si>
    <t xml:space="preserve">TC(y) = </t>
  </si>
  <si>
    <t>עלות ממוצעת בייצור x:</t>
  </si>
  <si>
    <t>(Ymax - Yactual)/Xactual</t>
  </si>
  <si>
    <t xml:space="preserve">AC(x) = </t>
  </si>
  <si>
    <t>עלות ממוצעת בייצור y:</t>
  </si>
  <si>
    <t>(Xmax - Xactual)/Yactual</t>
  </si>
  <si>
    <t xml:space="preserve">AC(y) = </t>
  </si>
  <si>
    <t>עלות שולית בייצור x:</t>
  </si>
  <si>
    <t>ΔY/ΔX</t>
  </si>
  <si>
    <t xml:space="preserve">MC(x) = </t>
  </si>
  <si>
    <t>עלות שולית בייצור y:</t>
  </si>
  <si>
    <t>ΔX/ΔY</t>
  </si>
  <si>
    <t>MC(Y)</t>
  </si>
  <si>
    <t>כמובן שזה לא מובן בצורה הזו, צריך לתרגל. שמרו את זה כהגדרות, ותכף ניגש לתרגיל שימחיש. בינתיים, הפרשנות</t>
  </si>
  <si>
    <t>לסימונים היא:</t>
  </si>
  <si>
    <t>הכמות המירבית הניתנת לייצור ממוצר Y</t>
  </si>
  <si>
    <t>Yactual</t>
  </si>
  <si>
    <t xml:space="preserve">הכמות במיוצרת בפועל ממוצר Y בנקודה הנדונה (שלומי אוהב לסמן זאת כ - Y0). </t>
  </si>
  <si>
    <t>הכמות המירבית הניתנת לייצור ממוצר X</t>
  </si>
  <si>
    <t>Xactual</t>
  </si>
  <si>
    <t xml:space="preserve">הכמות במיוצרת בפועל ממוצר X בנקודה הנדונה (שלומי אוהב לסמן זאת כ - X0). </t>
  </si>
  <si>
    <t>ΔY</t>
  </si>
  <si>
    <t>נבהיר בהמשך. בגדול: ההפרש בין היקף הייצור ב-Y בנקודה אחת שמאלה לבין היקף הייצור ממנו בנקודה</t>
  </si>
  <si>
    <t>ΔX</t>
  </si>
  <si>
    <t>בגדול: ההפרש בין היקף הייצור של X בנקודה אחת ימינה לבין היקף הייצור ממנו בנקודה</t>
  </si>
  <si>
    <t>עקומת התמורה, תרגיל בסיסי ראשוני</t>
  </si>
  <si>
    <t xml:space="preserve">משק מסוגל לייצר אך ורק פסטה (x) ו/או פתיתים (y). </t>
  </si>
  <si>
    <t>אפשרויות הייצור נתונות בטבלה שלהלן (הערכים הם בטונות):</t>
  </si>
  <si>
    <t>פתיתים</t>
  </si>
  <si>
    <t>אפשרויות</t>
  </si>
  <si>
    <t>ייצור פסטה</t>
  </si>
  <si>
    <t>ייצור פתיתים</t>
  </si>
  <si>
    <t>A</t>
  </si>
  <si>
    <t>B</t>
  </si>
  <si>
    <t>C</t>
  </si>
  <si>
    <t>D</t>
  </si>
  <si>
    <t>נדרש:</t>
  </si>
  <si>
    <t>א. איירו את עקומת התמורה על פי נתוני השאלה &gt;&gt;&gt;&gt;&gt;&gt;</t>
  </si>
  <si>
    <t>פסטה x</t>
  </si>
  <si>
    <t>ב. האם ניתן לייצר 160 טון פסטה ו-50 טון פתיתים? נמקו.</t>
  </si>
  <si>
    <t>ג. האם ניתן לייצר 100 טון פסטה ו-40 טון פתיתים? נמקו.</t>
  </si>
  <si>
    <t>ה. מהי העלות הממוצעת לייצור פסטה, בנקודה C, במונחי פתיתים?</t>
  </si>
  <si>
    <t>ז. בנקודה B, מהי העלות הממוצעת לייצור פסטה?</t>
  </si>
  <si>
    <t>ח. בנקודה B, מהי העלות הכוללת לייצור פתיתים?</t>
  </si>
  <si>
    <t>ט. בנקודה B, מהי העלות הממוצעת לייצור פתיתים?</t>
  </si>
  <si>
    <t>י. כמה יעלה לי לייצר את הפסטה ה-101?</t>
  </si>
  <si>
    <t>ניתן לראות על פי עקומת התמורה שאם מייצרים 160 טון פסטה, מקסימום היקף הפתיתים לייצור הוא 40.</t>
  </si>
  <si>
    <t xml:space="preserve">לכן לא ניתן לייצר 160 טון פסטה + 50 טון פתיתים (לא ניתן להמצא בנקודה האדומה, שהיא מעל עקומת התמורה). </t>
  </si>
  <si>
    <t>ניתן לראות שזהו היקף ייצור שמתחת לעקומת התמורה: המשמעות - הוא אפשרי, אבל הוא לא יעיל.</t>
  </si>
  <si>
    <r>
      <t xml:space="preserve">ד. מהי </t>
    </r>
    <r>
      <rPr>
        <b/>
        <sz val="12"/>
        <color theme="1"/>
        <rFont val="David"/>
        <family val="2"/>
        <charset val="177"/>
      </rPr>
      <t>העלות הכוללת</t>
    </r>
    <r>
      <rPr>
        <sz val="12"/>
        <color theme="1"/>
        <rFont val="David"/>
        <family val="2"/>
        <charset val="177"/>
      </rPr>
      <t xml:space="preserve"> לייצור פסטה בנקודה C, במונחי פתיתים?</t>
    </r>
  </si>
  <si>
    <t>בעולם עם שני מוצרים בלבד - העלות של מוצר מסוים היא סך הויתור על המוצר האחר שנבע מכך.</t>
  </si>
  <si>
    <t>אם לא הייתי מייצר פסטה בכלל:</t>
  </si>
  <si>
    <t>Y = Ymax = 150 פתיתים</t>
  </si>
  <si>
    <t>אבל אני כן מייצר פסטה. ובעקבות כך:</t>
  </si>
  <si>
    <t>Yc = 40 פתיתים</t>
  </si>
  <si>
    <t>המשמעות: כדי להיות בנקודה C ולייצר 160 טון פסטה, ויתרתי על:</t>
  </si>
  <si>
    <t>Ymax - Yc = 150 - 40 = 110</t>
  </si>
  <si>
    <t xml:space="preserve">כששואלים מהי העלות הכוללת לייצור מוצר בנקודה מסוימת, </t>
  </si>
  <si>
    <r>
      <t xml:space="preserve">עלינו לחשב את ההפרש בין </t>
    </r>
    <r>
      <rPr>
        <sz val="12"/>
        <color rgb="FFFF0000"/>
        <rFont val="David"/>
        <family val="2"/>
        <charset val="177"/>
      </rPr>
      <t>היקף הייצור המקסימלי מהמוצר השני</t>
    </r>
    <r>
      <rPr>
        <sz val="12"/>
        <color theme="1"/>
        <rFont val="David"/>
        <family val="2"/>
        <charset val="177"/>
      </rPr>
      <t xml:space="preserve">, </t>
    </r>
  </si>
  <si>
    <r>
      <t xml:space="preserve">לבין היקף הייצור מהמוצר השני </t>
    </r>
    <r>
      <rPr>
        <sz val="12"/>
        <color rgb="FF00B050"/>
        <rFont val="David"/>
        <family val="2"/>
        <charset val="177"/>
      </rPr>
      <t>באותה נקודה</t>
    </r>
    <r>
      <rPr>
        <sz val="12"/>
        <color theme="1"/>
        <rFont val="David"/>
        <family val="2"/>
        <charset val="177"/>
      </rPr>
      <t>.</t>
    </r>
  </si>
  <si>
    <t>כאן שאלו על עלות x בנקודה C.</t>
  </si>
  <si>
    <r>
      <t xml:space="preserve">לכן </t>
    </r>
    <r>
      <rPr>
        <sz val="12"/>
        <color rgb="FFFF0000"/>
        <rFont val="David"/>
        <family val="2"/>
        <charset val="177"/>
      </rPr>
      <t>Ymax</t>
    </r>
    <r>
      <rPr>
        <sz val="12"/>
        <color theme="1"/>
        <rFont val="David"/>
        <family val="2"/>
        <charset val="177"/>
      </rPr>
      <t>-</t>
    </r>
    <r>
      <rPr>
        <sz val="12"/>
        <color rgb="FF00B050"/>
        <rFont val="David"/>
        <family val="2"/>
        <charset val="177"/>
      </rPr>
      <t>Yc</t>
    </r>
  </si>
  <si>
    <r>
      <t xml:space="preserve">ה. מהי </t>
    </r>
    <r>
      <rPr>
        <b/>
        <sz val="12"/>
        <color theme="1"/>
        <rFont val="David"/>
        <family val="2"/>
        <charset val="177"/>
      </rPr>
      <t>העלות הממוצעת</t>
    </r>
    <r>
      <rPr>
        <sz val="12"/>
        <color theme="1"/>
        <rFont val="David"/>
        <family val="2"/>
        <charset val="177"/>
      </rPr>
      <t xml:space="preserve"> לייצור פסטה, בנקודה C, במונחי פתיתים?</t>
    </r>
  </si>
  <si>
    <t>העלות הממוצעת היא היחס בין העלות הכוללת לבין מספר היחידות המיוצרות מהמוצר הספציפי.</t>
  </si>
  <si>
    <r>
      <t xml:space="preserve">ו+ז. מהי </t>
    </r>
    <r>
      <rPr>
        <b/>
        <sz val="12"/>
        <color theme="1"/>
        <rFont val="David"/>
        <family val="2"/>
        <charset val="177"/>
      </rPr>
      <t>העלות הכוללת וכן העלות הממוצעת</t>
    </r>
    <r>
      <rPr>
        <sz val="12"/>
        <color theme="1"/>
        <rFont val="David"/>
        <family val="2"/>
        <charset val="177"/>
      </rPr>
      <t xml:space="preserve"> לייצור פסטה, בנקודה B, במונחי פתיתים?</t>
    </r>
  </si>
  <si>
    <t>עלות כוללת</t>
  </si>
  <si>
    <t>עלות ממוצעת</t>
  </si>
  <si>
    <t xml:space="preserve">כאשר שואלים על עלות מוצר מסוים, תמיד מבטאים אותה במונחי המוצר האחר. </t>
  </si>
  <si>
    <t>בסעיפים קודמים, שאלו על עלות פסטה, והתשובה היתה בטון פתיתים.</t>
  </si>
  <si>
    <t>הפעם שואלים על עלות פתיתים, והתשובה (הויתור הרלוונטי, שמייצג את העלות) יהיה במונחים של פסטה.</t>
  </si>
  <si>
    <t xml:space="preserve">לפי ההגדרה, העלות הכוללת בייצור y היא </t>
  </si>
  <si>
    <t>במונחי x ותוגדר כך:</t>
  </si>
  <si>
    <t>Xmax - X(B)</t>
  </si>
  <si>
    <t>בהצבה:</t>
  </si>
  <si>
    <t xml:space="preserve">170 - 100 = </t>
  </si>
  <si>
    <t xml:space="preserve">והתשובה: העלות הכוללת בייצור פתיתים בנקודה B </t>
  </si>
  <si>
    <t xml:space="preserve">היא 70 טון פסטה. </t>
  </si>
  <si>
    <t>ט. בנקודה B, מהי העלות הממוצעת לייצור הפתיתים?</t>
  </si>
  <si>
    <t>עלות ממוצעת לוקחת את העלות הכוללת ומחלקת אותה במספר היחידות מהמוצר הספציפי עליו שואלים.</t>
  </si>
  <si>
    <t>שאלות הדורשות דיון בעלות ייצור של יחידה אחת נוספת נקראות גם שאלות על ״עלות שולית״.</t>
  </si>
  <si>
    <t>שאלות אלו לא יכולות להסתפק רק בהפרשים מול המקסימום, אלא את ידיעת השיפוע הספציפי</t>
  </si>
  <si>
    <t>במקטע של עקומת התמורה עליו נמצאים.</t>
  </si>
  <si>
    <t xml:space="preserve">בנקודה B מייצרים 100 פסטות, לכן הפסטה ה-101 מזיזה אותנו על גבי חלק העקום BC. </t>
  </si>
  <si>
    <t>לפי נוסחת השיפוע, BC מקיים:</t>
  </si>
  <si>
    <t>או אצלנו:</t>
  </si>
  <si>
    <t>המשמעות: כל ייצור של יחידת פסטה נוספת מעל 100</t>
  </si>
  <si>
    <t xml:space="preserve">עד וכולל היחידה ה-160, תוביל להקטנת היקף ייצור </t>
  </si>
  <si>
    <t xml:space="preserve">הפתיתים ב-1 יח׳. </t>
  </si>
  <si>
    <t>עלות ייצור הפסטה ה-101: 1 יח׳ פתיתים.</t>
  </si>
  <si>
    <t xml:space="preserve">הניחו כי חקלאות זה x </t>
  </si>
  <si>
    <t>ותעשייה זה y</t>
  </si>
  <si>
    <t>תעשייה</t>
  </si>
  <si>
    <t>חקלאות</t>
  </si>
  <si>
    <t>סעיף</t>
  </si>
  <si>
    <t>נקודה</t>
  </si>
  <si>
    <t>עלות כוללת של 
x</t>
  </si>
  <si>
    <t>עלות ממוצעת
של x</t>
  </si>
  <si>
    <t>ב,ג</t>
  </si>
  <si>
    <t>F</t>
  </si>
  <si>
    <t>חסר משמעות</t>
  </si>
  <si>
    <t>הסברים מפורטים:</t>
  </si>
  <si>
    <t>סעיף ב:</t>
  </si>
  <si>
    <t xml:space="preserve">העלות הכוללת בייצור x היא תמיד ההפרש בין היקף הייצור המקסימלי מ- y שהוא 140 לבין היקף הייצור בפועל מ- y בכל אחת מהנקודות. </t>
  </si>
  <si>
    <t xml:space="preserve">בנקודה A מייצרים 0 y ולכן העלות הכולת היא 140 = 0 - 140. </t>
  </si>
  <si>
    <t xml:space="preserve">בנקודה C מייצרים 80 y ולכן העלות הכוללת היא 60 = 80 - 140. </t>
  </si>
  <si>
    <t xml:space="preserve">בנקודה D מייצרים 110 y ולכן העלות הכוללת היא 30 = 110 - 140. </t>
  </si>
  <si>
    <t xml:space="preserve">בנקודה F מייצרים 140 y ולכן העלות הכוללת היא 0 = 140 - 140. </t>
  </si>
  <si>
    <t>סעיף ג:</t>
  </si>
  <si>
    <t>העלות הממוצעת בייצור x היא תמיד העלות הכוללת חלקי מספר היחידות של x המיוצרות בנקודה.</t>
  </si>
  <si>
    <t>בנקודה A מייצרים 200 יח׳ x ולכן העלות הממוצעת היא:</t>
  </si>
  <si>
    <t>140 / 200 = 0.7</t>
  </si>
  <si>
    <t>בנקודה C מייצרים 150 יח׳ x ולכן העלות הממוצעת היא:</t>
  </si>
  <si>
    <t>60 / 150 = 0.4</t>
  </si>
  <si>
    <t>סעיף ד (לא פתרנו בכיתה) - נתתי לכם לבית:</t>
  </si>
  <si>
    <t>עלות כוללת
של y</t>
  </si>
  <si>
    <t>עלות ממוצעת
של y</t>
  </si>
  <si>
    <t>ד</t>
  </si>
  <si>
    <t>אם לא ברור איך הגעתי לתוצאות - הורידו בבקשה את המסמך באקסל. לחיצה כפולה (דאבל קליק) בתא תציג את אופן הפתרון.</t>
  </si>
  <si>
    <t>לסיכום ועם הפנים קדימה</t>
  </si>
  <si>
    <t>היום למדנו על הבעיה הכלכלית הבסיסית, והצגנו את השאיפה להימצא על עקומת התמורה בהיבטים של ייצור יעיל.</t>
  </si>
  <si>
    <t>תרגלנו את הרכיבים ואת ההגדרות הבסיסיות של עלויות שונות בהיבטי עקומת התמורה, ואנו עם הפנים קדימה</t>
  </si>
  <si>
    <t xml:space="preserve">לקראת המפגש הבא שבו נבנה את העקומה בעצמנו (במקום לקבלה כנתונה) וכך נעמיק את הבנתנו. </t>
  </si>
  <si>
    <t>מן המותר לציין, שבכל שאלה ועניין, אני כאן למענכם. אלו מביניכם שיתפנו ללמידה רק מאוחר יותר, מוזמנים לפנות</t>
  </si>
  <si>
    <t>בכל עת ולהתייעץ. נמצא פתרונות יצירתיים. ראו את הגיליון ״כריכה״ לגבי פרטי ההתקשרות.</t>
  </si>
  <si>
    <t>שיעור 2 - עקומת התמורה - בנייתה, והמשמעות של התמחות</t>
  </si>
  <si>
    <t>רקע וחיבור למפגש הקודם:</t>
  </si>
  <si>
    <r>
      <t xml:space="preserve">במפגש הקודם הצגנו עקרונות ברורים: </t>
    </r>
    <r>
      <rPr>
        <b/>
        <u/>
        <sz val="12"/>
        <color theme="1"/>
        <rFont val="David"/>
        <family val="2"/>
        <charset val="177"/>
      </rPr>
      <t>כל בחירה כרוכה בויתור</t>
    </r>
    <r>
      <rPr>
        <sz val="12"/>
        <color theme="1"/>
        <rFont val="David"/>
        <family val="2"/>
        <charset val="177"/>
      </rPr>
      <t xml:space="preserve">, ולכן כאשר </t>
    </r>
    <r>
      <rPr>
        <b/>
        <u/>
        <sz val="12"/>
        <color theme="1"/>
        <rFont val="David"/>
        <family val="2"/>
        <charset val="177"/>
      </rPr>
      <t>מייצרים ביעילות</t>
    </r>
    <r>
      <rPr>
        <sz val="12"/>
        <color theme="1"/>
        <rFont val="David"/>
        <family val="2"/>
        <charset val="177"/>
      </rPr>
      <t xml:space="preserve">, נוצרת </t>
    </r>
    <r>
      <rPr>
        <u/>
        <sz val="12"/>
        <color theme="1"/>
        <rFont val="David"/>
        <family val="2"/>
        <charset val="177"/>
      </rPr>
      <t>תחלופה</t>
    </r>
  </si>
  <si>
    <r>
      <t xml:space="preserve">במובן זה, </t>
    </r>
    <r>
      <rPr>
        <b/>
        <sz val="12"/>
        <color theme="1"/>
        <rFont val="David"/>
        <family val="2"/>
        <charset val="177"/>
      </rPr>
      <t>שכל הגדלה בהיקף הייצור של מוצר מסוים</t>
    </r>
    <r>
      <rPr>
        <sz val="12"/>
        <color theme="1"/>
        <rFont val="David"/>
        <family val="2"/>
        <charset val="177"/>
      </rPr>
      <t xml:space="preserve">, </t>
    </r>
    <r>
      <rPr>
        <b/>
        <u/>
        <sz val="12"/>
        <color theme="1"/>
        <rFont val="David"/>
        <family val="2"/>
        <charset val="177"/>
      </rPr>
      <t>מקטינה את היקף הייצור ממוצר אחר</t>
    </r>
    <r>
      <rPr>
        <sz val="12"/>
        <color theme="1"/>
        <rFont val="David"/>
        <family val="2"/>
        <charset val="177"/>
      </rPr>
      <t xml:space="preserve">, ולהפך. </t>
    </r>
  </si>
  <si>
    <r>
      <t xml:space="preserve">בהתאם, ביצענו מספר הגדרות חשובות, של </t>
    </r>
    <r>
      <rPr>
        <b/>
        <sz val="12"/>
        <color theme="1"/>
        <rFont val="David"/>
        <family val="2"/>
        <charset val="177"/>
      </rPr>
      <t>עלויות כוללות</t>
    </r>
    <r>
      <rPr>
        <sz val="12"/>
        <color theme="1"/>
        <rFont val="David"/>
        <family val="2"/>
        <charset val="177"/>
      </rPr>
      <t xml:space="preserve">, </t>
    </r>
    <r>
      <rPr>
        <b/>
        <sz val="12"/>
        <color theme="1"/>
        <rFont val="David"/>
        <family val="2"/>
        <charset val="177"/>
      </rPr>
      <t>ממוצעות</t>
    </r>
    <r>
      <rPr>
        <sz val="12"/>
        <color theme="1"/>
        <rFont val="David"/>
        <family val="2"/>
        <charset val="177"/>
      </rPr>
      <t xml:space="preserve"> ו</t>
    </r>
    <r>
      <rPr>
        <b/>
        <sz val="12"/>
        <color theme="1"/>
        <rFont val="David"/>
        <family val="2"/>
        <charset val="177"/>
      </rPr>
      <t>שוליות</t>
    </r>
    <r>
      <rPr>
        <sz val="12"/>
        <color theme="1"/>
        <rFont val="David"/>
        <family val="2"/>
        <charset val="177"/>
      </rPr>
      <t xml:space="preserve">, והצגנו תרגול מקרים שבהם </t>
    </r>
  </si>
  <si>
    <t>עקומת התמורה נתונה ותרגול ההגדרות על בסיסה.</t>
  </si>
  <si>
    <t>אז מה היום?</t>
  </si>
  <si>
    <t>ראשית כמובן ננשום עמוק ונשאל - מה מצבכם? האם יש נשימה סדירה עם החומר הקודם, או שמא נדרש חידוד</t>
  </si>
  <si>
    <t xml:space="preserve">או חיזוק למשהו שבוצע במפגש הקודם בהיבט ההסברים? </t>
  </si>
  <si>
    <t>לאחר שנשיב לכך בשמחה, נתקדם הלאה - לחלק המעניין באמת - איך בונים את עקומת התמורה בפועל.</t>
  </si>
  <si>
    <t>מה זאת אומרת לבנות את עקומת התמורה בפועל?</t>
  </si>
  <si>
    <r>
      <t xml:space="preserve">חשוב לזכור: </t>
    </r>
    <r>
      <rPr>
        <b/>
        <u/>
        <sz val="12"/>
        <color theme="1"/>
        <rFont val="David"/>
        <family val="2"/>
        <charset val="177"/>
      </rPr>
      <t>עקומת התמורה מייצגת צירופי ייצור שהם יעילים</t>
    </r>
    <r>
      <rPr>
        <sz val="12"/>
        <color theme="1"/>
        <rFont val="David"/>
        <family val="2"/>
        <charset val="177"/>
      </rPr>
      <t>. המשמעות היא, בין היתר, שכאשר מעוניינים לייצר</t>
    </r>
  </si>
  <si>
    <r>
      <t xml:space="preserve">יותר ממוצר מסוים, </t>
    </r>
    <r>
      <rPr>
        <b/>
        <sz val="12"/>
        <color theme="1"/>
        <rFont val="David"/>
        <family val="2"/>
        <charset val="177"/>
      </rPr>
      <t>כדאי (ככל הניתן) להקצות אליו גורמי ייצור (כגון עובדים) שהם מומחים / מתמחים יותר בייצורו</t>
    </r>
    <r>
      <rPr>
        <sz val="12"/>
        <color theme="1"/>
        <rFont val="David"/>
        <family val="2"/>
        <charset val="177"/>
      </rPr>
      <t>.</t>
    </r>
  </si>
  <si>
    <t>בדרך זו נבטיח שההפסד / האובדן מהעסקתם בייצור מוצר זה יהיה מזערי.</t>
  </si>
  <si>
    <t>לא ברור? אל דאגה. זה תכף יתחבר לנו, בתרגילים שנבצע.</t>
  </si>
  <si>
    <t>שאלה 1</t>
  </si>
  <si>
    <r>
      <t xml:space="preserve">במשק ״נעמי״ קיימות 4 עובדות בלבד המסוגלות לייצר שווארמה </t>
    </r>
    <r>
      <rPr>
        <b/>
        <sz val="12"/>
        <color theme="1"/>
        <rFont val="David"/>
        <family val="2"/>
        <charset val="177"/>
      </rPr>
      <t>או</t>
    </r>
    <r>
      <rPr>
        <sz val="12"/>
        <color theme="1"/>
        <rFont val="David"/>
        <family val="2"/>
        <charset val="177"/>
      </rPr>
      <t xml:space="preserve"> לאפות על פי הטבלה הבאה:</t>
    </r>
  </si>
  <si>
    <t>עובדת</t>
  </si>
  <si>
    <t>שווארמה</t>
  </si>
  <si>
    <t>לאפות</t>
  </si>
  <si>
    <t>א</t>
  </si>
  <si>
    <t>ב</t>
  </si>
  <si>
    <t>ג</t>
  </si>
  <si>
    <t xml:space="preserve">הציגו את עקומת התמורה במשק זה. התייחסו לשווארמה בתור y (ציר אנכי) וללאפות בתור x (ציר אופקי). </t>
  </si>
  <si>
    <t>שלב 1 באיור עקומת התמורה - בדיקת היקף הייצור המקסימלי מכל מוצר - Xmax ו - Ymax</t>
  </si>
  <si>
    <t>סה״כ</t>
  </si>
  <si>
    <t>שלב 2 באיור עקומת התמורה - בדיקת עלויות שוליות בייצור y ובייצור x בהתאמה</t>
  </si>
  <si>
    <t>לפני שנוסיף שלב זה לטבלה, חשוב שנבין: המטרה שלנו היא לבדוק אילו עובדות הן המוכשרות ביותר בייצור</t>
  </si>
  <si>
    <t>שווארמה, קרי כאלו שעלות ייצור יחידת שווארמה באמצעותן תהיה הנמוכה ביותר ותוביל לאובדן הנמוך</t>
  </si>
  <si>
    <t>ביותר האפשרי מ-x. ומדוע זה חשוב? כי כדי לייצר ביעילות ארצה לוותר על כמה שפחות x כשאני מייצר y, ולהפך.</t>
  </si>
  <si>
    <t>זה אולי נשמע מורכב, אבל ההתייחסות פשוטה מאד, קבלו:</t>
  </si>
  <si>
    <t>עלות שולית</t>
  </si>
  <si>
    <t>בייצור y</t>
  </si>
  <si>
    <t>בייצור x</t>
  </si>
  <si>
    <t>לפי היחס</t>
  </si>
  <si>
    <t>x / y</t>
  </si>
  <si>
    <t>y / x</t>
  </si>
  <si>
    <t>שלב 3 באיור עקומת התמורה - דירוג העלויות השוליות מהנמוכה לגבוהה</t>
  </si>
  <si>
    <t>עלות שולית נמוכה משמעה שזול יותר לייצר את המוצר באמצעות העובדת הספציפית! נדרג מהנמוך לגבוה,</t>
  </si>
  <si>
    <t>כדלקמן:</t>
  </si>
  <si>
    <t>דירוג</t>
  </si>
  <si>
    <t xml:space="preserve">דירוג </t>
  </si>
  <si>
    <r>
      <t xml:space="preserve">בייצור </t>
    </r>
    <r>
      <rPr>
        <b/>
        <sz val="12"/>
        <color rgb="FFFF0000"/>
        <rFont val="David"/>
        <family val="2"/>
        <charset val="177"/>
      </rPr>
      <t>y</t>
    </r>
  </si>
  <si>
    <r>
      <t xml:space="preserve">בייצור </t>
    </r>
    <r>
      <rPr>
        <b/>
        <sz val="12"/>
        <color rgb="FF0070C0"/>
        <rFont val="David"/>
        <family val="2"/>
        <charset val="177"/>
      </rPr>
      <t>x</t>
    </r>
  </si>
  <si>
    <t>מהעלות</t>
  </si>
  <si>
    <t xml:space="preserve">הנמוכה </t>
  </si>
  <si>
    <t>הנמוכה</t>
  </si>
  <si>
    <t>שלב 4 ואחרון - איור עקומת התמורה!</t>
  </si>
  <si>
    <t>גם אם השלבים הקודמים מרגישים לכם טכניים ולא ברורים, זה השלב שבו הכל יתחבר ונכול לדון לאחר</t>
  </si>
  <si>
    <t>מכן בחופשיות. הבה נשרטט יחד.</t>
  </si>
  <si>
    <t>מעבר מנקודה אחת לשניה (משמאל לימין) מתבטא באופן הבא:</t>
  </si>
  <si>
    <t>ככל שמתחילים / מגדילים ייצור x, אזי:</t>
  </si>
  <si>
    <t>זזים ״ימינה״ לפי היקף ייצור ה - x של העובדת; וגם:</t>
  </si>
  <si>
    <t xml:space="preserve">זזים ״למטה״ לפי היקף ייצור ה - y של העובדת (שעליו מוותרים). </t>
  </si>
  <si>
    <t xml:space="preserve">לכן, אם התחלתי בנקודת Ymax (אני אישית תמיד אוהב להתחיל משמאל לימין), אזי מה שקורה זה </t>
  </si>
  <si>
    <t>שאם רוצים להתחיל לייצר x, ניקח לשם קודם כל את עובד ד. מדוע? כי זה העובד ״הטוב ביותר״</t>
  </si>
  <si>
    <t xml:space="preserve">בייצור x (שהעלות השולית שלו בייצור x היא הנמוכה ביותר). </t>
  </si>
  <si>
    <t xml:space="preserve">וכשאני לוקח את העובד הזה לייצר x, הוא מוסיף ל-x ייצור של 8 יחידות (זזים ימינה 8), </t>
  </si>
  <si>
    <t xml:space="preserve">ומוריד מ- y ייצור של 2 יח׳ (זזים למטה 2). </t>
  </si>
  <si>
    <t xml:space="preserve">כך למעשה עוברים מנקודה A לנקודה B. </t>
  </si>
  <si>
    <t xml:space="preserve">אם רוצים לאחר מכןלייצר עוד x, לוקחים לשם בשלב הבא את עובד א (העובד שהוא ״מספר 2״ בייצור x). </t>
  </si>
  <si>
    <t>וכשאני לוקח את העובד הזה לייצר x, הוא מוסיף ל-x ייצור של 4 יחידות (זזים ימינה עוד 4, מגיעים ל- x=12),</t>
  </si>
  <si>
    <t xml:space="preserve">כך למעשה עוברים מנקודה B לנקודה C. </t>
  </si>
  <si>
    <t>כך ממשיכים את התהליך גם עבור העובדים האחרים.</t>
  </si>
  <si>
    <t>שאלה 2 - תרגיל לבית שתתחילו בכיתה</t>
  </si>
  <si>
    <t>במשק ״חלם״ ניתן לייצר תפוחים (y) או תמרים (x). במשק 4 עובדות שונות המייצרות את הכמויות הבאות:</t>
  </si>
  <si>
    <t>תפוחים y</t>
  </si>
  <si>
    <t>תמרים x</t>
  </si>
  <si>
    <t>השלבים, בקצרה (לנדרש א בלבד):</t>
  </si>
  <si>
    <t>א. חשבו את Xmax ו- Ymax (סיכום העמודות)</t>
  </si>
  <si>
    <t>ב. חשבו עלות שולית ל-y [לפי x/y] ועלות שולית ל-x [לפי y/x]</t>
  </si>
  <si>
    <t>ג. דרגו את העובדים לפי עלות שולית ל-x בסדר עולה [מהנמוך לגבוה]</t>
  </si>
  <si>
    <t>ד. בנו את עקומת התמורה</t>
  </si>
  <si>
    <t xml:space="preserve">א. בנו את עקומת התמורה של המשק. הקפידו להציג את כל השלבים שנלמדו. </t>
  </si>
  <si>
    <t>ב. האם תוכלו לזהות עובדת שיש לה יתרון יחסי (התמחות) בייצור תפוחים [הדרכה: עלות שולית מינימלית בייצור</t>
  </si>
  <si>
    <t>תפוחים]? הצביעו עליה.</t>
  </si>
  <si>
    <t xml:space="preserve">ג. האם תוכלו לזהות עובדת שיש לה יתרון יחסי (התמחות) בייצור תמרים [הדרכה: עלות שולית מינימלית בייצור </t>
  </si>
  <si>
    <t>תמרים]? הצביעו עליה.</t>
  </si>
  <si>
    <t>ד. מהי העלות הכוללת, הממוצעת והשולית לייצרו תמרים, כאשר המשק מייצר ביעילות 16 תמרים (רמז, היעזרו</t>
  </si>
  <si>
    <t xml:space="preserve">בהגדרות ובתרגולים של שיעור 1). </t>
  </si>
  <si>
    <t>ה. מהי העלות הכוללת, הממוצעת והשולית לייצור תפוחים, כאשר המשק מייצר ביעילות 14 תפוחים?</t>
  </si>
  <si>
    <t>ו. מהי העלות הכוללת, הממוצעת והשולית לייצור תמרים, כאשר המשק מייצר ביעילות 10 תמרים?</t>
  </si>
  <si>
    <t>פתרון סעיף א</t>
  </si>
  <si>
    <t xml:space="preserve">לייצור </t>
  </si>
  <si>
    <t>לייצור</t>
  </si>
  <si>
    <t>x/y</t>
  </si>
  <si>
    <t>y/x</t>
  </si>
  <si>
    <t xml:space="preserve">יתרון יחסי במוצר מסוים = העלות השולית הנמוכה ביותר בייצור אותו מוצר. </t>
  </si>
  <si>
    <t>ד. מהי העלות הכוללת, הממוצעת והשולית לייצור תמרים, כאשר המשק מייצר ביעילות 16 תמרים (רמז, היעזרו</t>
  </si>
  <si>
    <t>פתרון (לא פתרנו בכיתה, להלן פתרון להשוואה), נעבור עליו בכיתה בשיעור 3:</t>
  </si>
  <si>
    <t>עלות כוללת בייצור תפוחים y בנקודה C:</t>
  </si>
  <si>
    <r>
      <t xml:space="preserve">Xmax - Xc = </t>
    </r>
    <r>
      <rPr>
        <sz val="12"/>
        <color rgb="FF00B050"/>
        <rFont val="David"/>
        <family val="2"/>
        <charset val="177"/>
      </rPr>
      <t>25 - 16</t>
    </r>
    <r>
      <rPr>
        <sz val="12"/>
        <color theme="1"/>
        <rFont val="David"/>
        <family val="2"/>
        <charset val="177"/>
      </rPr>
      <t xml:space="preserve"> = </t>
    </r>
    <r>
      <rPr>
        <sz val="12"/>
        <color rgb="FFFF0000"/>
        <rFont val="David"/>
        <family val="2"/>
        <charset val="177"/>
      </rPr>
      <t>9</t>
    </r>
  </si>
  <si>
    <t>העלות הכוללת של y בנקודה היא ההפרש בין x מקסימלי ל-x בנקודה</t>
  </si>
  <si>
    <t>עלות ממוצעת בייצור תפוחים y בנקודה C:</t>
  </si>
  <si>
    <r>
      <rPr>
        <sz val="12"/>
        <color rgb="FFFF0000"/>
        <rFont val="David"/>
        <family val="2"/>
        <charset val="177"/>
      </rPr>
      <t>9</t>
    </r>
    <r>
      <rPr>
        <sz val="12"/>
        <color theme="1"/>
        <rFont val="David"/>
        <family val="2"/>
        <charset val="177"/>
      </rPr>
      <t xml:space="preserve">/14 = </t>
    </r>
  </si>
  <si>
    <t>העלות הכוללת של y בנקודה (9) חלקי ערך y בנקודה (14)</t>
  </si>
  <si>
    <t>עלות שולית בייצור תפוחים בנקודה C:</t>
  </si>
  <si>
    <t xml:space="preserve">4/4 = </t>
  </si>
  <si>
    <t>כמה עולה לי לייצר את התפוח (y) האחרון</t>
  </si>
  <si>
    <t>כלל: העלות השולית בייצור y בנקודה</t>
  </si>
  <si>
    <t>היא 1 חלקי השיפוע בישר שמימין לנקודה</t>
  </si>
  <si>
    <t>לשם תרגול ההגדרה: מה העלות השולית</t>
  </si>
  <si>
    <t>בייצור y בנקודה B?</t>
  </si>
  <si>
    <t xml:space="preserve">במעבר מ-c ל- B, כאשר אני רוצה להגדיל </t>
  </si>
  <si>
    <t xml:space="preserve">את y ב-4, אני מוותר על 8 x (פער אנכי חלקי פער אופקי): </t>
  </si>
  <si>
    <t xml:space="preserve">אבל הואיל ורוצים לדעת את העלות השולית של y, </t>
  </si>
  <si>
    <t>מתבססים על 1 חלקי השיפוע:</t>
  </si>
  <si>
    <t>1/0.5 = 2</t>
  </si>
  <si>
    <t>אוי ואבי שייקה! X=10 לא מופיע על הגרף! מה נעשה?</t>
  </si>
  <si>
    <t>אל חשש! אל תחשוש מפניי כולה תרגיל בכלכלהההה.</t>
  </si>
  <si>
    <t>נסמן את הנקודה החדשה הנדרשת כנקודה Q. נקבל:</t>
  </si>
  <si>
    <t>הואיל ודנים בערך x של 10, הרי שבוודאות הוא נמצא בין 8 ל-16,</t>
  </si>
  <si>
    <t xml:space="preserve">כלומר בין הנקודות B ו- C על הגרף המקורי. </t>
  </si>
  <si>
    <t>כעת, אם נסתכל מעט יותר טוב על הקו שעליו נמצאת נקודה Q, ספציפית (זום אין), נראה שבעצם</t>
  </si>
  <si>
    <t>נקודה Q נמצאת על קו ישר, שאני לגמרי מכיר 2 נקודות עליו, הנה כך:</t>
  </si>
  <si>
    <t>ואז כמובן שאפשר לחשב שיפוע של הישר:</t>
  </si>
  <si>
    <t>נציב באחת מהנקודות את השיפוע (אני בחרתי בנקודה B) ונקבל:</t>
  </si>
  <si>
    <t>ולכן משוואת הקו הישר BC היא:</t>
  </si>
  <si>
    <t>ואם נציב במשוואה את ערך x בנקודה Q נקבל:</t>
  </si>
  <si>
    <t>ולכן נקודה Q היא למעשה:</t>
  </si>
  <si>
    <t>(10, 17)</t>
  </si>
  <si>
    <t>ועכשיו כשהנקודה ידועה אין שום בעיה לפתור:</t>
  </si>
  <si>
    <t>עלות כוללת בייצור תמרים בנקודה Q:</t>
  </si>
  <si>
    <t>Ymax - YQ = 20 - 17 = 3</t>
  </si>
  <si>
    <t>מקסימום y מינוס y בנקודה</t>
  </si>
  <si>
    <t>עלות ממוצעת בייצור תמרים בנקודה Q:</t>
  </si>
  <si>
    <t>3/10 = 0.3</t>
  </si>
  <si>
    <t>עלות כוללת חלקי x בנקודה</t>
  </si>
  <si>
    <t>עלות שולית בייצור תמרים בנקודה Q:</t>
  </si>
  <si>
    <t>4/8 = 0.5</t>
  </si>
  <si>
    <t>אם</t>
  </si>
  <si>
    <t>היו שואלים על העלות</t>
  </si>
  <si>
    <r>
      <t>השיפוע (</t>
    </r>
    <r>
      <rPr>
        <b/>
        <sz val="12"/>
        <color theme="1"/>
        <rFont val="David"/>
        <family val="2"/>
        <charset val="177"/>
      </rPr>
      <t>בערך מוחלט</t>
    </r>
    <r>
      <rPr>
        <sz val="12"/>
        <color theme="1"/>
        <rFont val="David"/>
        <family val="2"/>
        <charset val="177"/>
      </rPr>
      <t>)</t>
    </r>
  </si>
  <si>
    <t>השולית בייצור y</t>
  </si>
  <si>
    <t>כלומר: 0.5</t>
  </si>
  <si>
    <t>מדובר היה ב-1 חלקי</t>
  </si>
  <si>
    <t>וזה מה שצריך כאן</t>
  </si>
  <si>
    <t>השיפוע כלומר 1/0.5 = 2</t>
  </si>
  <si>
    <t>במפגשים הקודמים הצגנו את עקרון עקומת התמורה, הבהרנו את משמעותו של יתרון יחסי (מי יודע לייצר מוצרים</t>
  </si>
  <si>
    <t xml:space="preserve">בעלות שולית מינימלית, ומה המשמעות בדבר צורת עקומת התמורה ובנייתה). </t>
  </si>
  <si>
    <t>מפגש זה יכלול:</t>
  </si>
  <si>
    <t>א. תרגול נוסף (על בסיס שאריות מתרגיל בית 2, ראו גיליון קודם) והמחשה עקרונית של חילוצים שלא ביצענו יחד.</t>
  </si>
  <si>
    <t>ב. הצגה של עקרון חדש: מגבלות תשומות ייצור ואילוצי ייצור, והשפעתם על עקומת התמורה.</t>
  </si>
  <si>
    <t xml:space="preserve">תרגיל 1 - מגבלות של גורמי ייצור </t>
  </si>
  <si>
    <t xml:space="preserve">במשק ״שייקה הנקניק״ ניתן לייצר שני מוצרים: אייפונים (x) ומקבוקים (y). </t>
  </si>
  <si>
    <t>הייצור מתבסס על 2 תשומות ייצור: אלומיניום ולאפה פרגית.</t>
  </si>
  <si>
    <t>Macbooks</t>
  </si>
  <si>
    <t>נדרש א: איירו את עקומת התמורה!</t>
  </si>
  <si>
    <t>פתרון:</t>
  </si>
  <si>
    <t xml:space="preserve">שלב 1: הציגו את מקסימום היקף הייצור האפשרי בהיבט תשומת הייצור הראשונה (אלומיניום) על הצירים, </t>
  </si>
  <si>
    <t>כקו ישר.</t>
  </si>
  <si>
    <t>שלב 2: הציגו את מקסימום היקף הייצור האפשרי בהיבט תשומת הייצור השניה (לאפה פרגית) על הצירים,</t>
  </si>
  <si>
    <t xml:space="preserve">שלב 3: בטאו מתמטית את הישרים שבניתם בשלבים 1 ו-2. </t>
  </si>
  <si>
    <t xml:space="preserve">שלב 4: מצאו את נקודת החיתוך בין הישרים (איפה שייקה?). </t>
  </si>
  <si>
    <t xml:space="preserve">שלב 5: סמנו את עקומת התמורה, בתור צירוף הערכים הנמוכים ביותר של הישרים, לפני ואחרי נקודת החיתוך. </t>
  </si>
  <si>
    <t>נקודת החיתוך בין העקומים (שלב 4) - אני משווה בין משוואת y של גורמי הייצור השונים:</t>
  </si>
  <si>
    <t>iPhones</t>
  </si>
  <si>
    <t>העברת אגפים:</t>
  </si>
  <si>
    <t>תוצאה במונחי x:</t>
  </si>
  <si>
    <t>ערך x של שייקה (של החיתוך).</t>
  </si>
  <si>
    <t>הערה בהמשך לשאלת סטודנט:</t>
  </si>
  <si>
    <t>השיפוע של הישרים הוא היחס הפשוט בין נקודות החיתוך.</t>
  </si>
  <si>
    <t>תוצאה במונחי y, על ידי הצבה באחת מבין שתי משוואות ה- y שמצאנו:</t>
  </si>
  <si>
    <t>למשל, עבור ישר Laffa, השיפוע הוא 2- משום ש: 2 = 75 / 150</t>
  </si>
  <si>
    <t xml:space="preserve">עבור ישר אלומיניום, השיפוע הוא 1- משום ש: 1 = 100 / 100 </t>
  </si>
  <si>
    <t xml:space="preserve">ערך y של שייקה (שׁל החיתוך). </t>
  </si>
  <si>
    <t xml:space="preserve">ברגע שסיימתי את שלבי העבודה, הרי שלמעשה ניתן לנקות את חלקי התרשים הלא רלוונטיים - ולהשאר </t>
  </si>
  <si>
    <t>עם החלק הירוק (עקומת התמורה תכלס):</t>
  </si>
  <si>
    <t>נדרש ב: מהן הנקודות שעליהן קיימת אבטלה מבנית? מהי משמעותן?</t>
  </si>
  <si>
    <t>אבטלה:</t>
  </si>
  <si>
    <t>מצב שבו לא כל גורמי הייצור שאנו שואפים</t>
  </si>
  <si>
    <t xml:space="preserve">להעסיק / לנצל, אכן מנוצלים. </t>
  </si>
  <si>
    <t>על פי נתוני השאלה, גורמי הייצור היחידים</t>
  </si>
  <si>
    <t>במשק היו:</t>
  </si>
  <si>
    <t>א. לאפות - Laffa</t>
  </si>
  <si>
    <t>ב. אלומיניום - Aluminium</t>
  </si>
  <si>
    <t>אבטלה מתקיימת כאשר אין ניצול מלא</t>
  </si>
  <si>
    <t>של אחד או יותר מגורמי הייצור.</t>
  </si>
  <si>
    <t>נחדד ונפרק את השאלה:</t>
  </si>
  <si>
    <t>האם בנקודה A קיימת אבטלה, או שלא</t>
  </si>
  <si>
    <t>קיימת אבטלה (תעסוקה מלאה)?</t>
  </si>
  <si>
    <t>בנקודה A נמצאים על מגבלת הייצור</t>
  </si>
  <si>
    <t>האם בנקודה A סוג האבטלה המתקיימת היא מבנית</t>
  </si>
  <si>
    <t>של האלומיניום (ניצול מלא / תעסוקה מלאה).</t>
  </si>
  <si>
    <t>או אחרת?</t>
  </si>
  <si>
    <t>בנקודה A נמצאים מתחת למגבלת הייצור</t>
  </si>
  <si>
    <t>אבטלה מבנית: אבטלה ״לא מכוונת״, שפשוט ״אי אפשר</t>
  </si>
  <si>
    <t xml:space="preserve">של הלאפה (אבטלה / אין ניצול מלא). </t>
  </si>
  <si>
    <t xml:space="preserve">להמנע ממנה״ לאור מגבלות גורמי הייצור, מבלי לשנות  </t>
  </si>
  <si>
    <t xml:space="preserve">יש אבטלה של לאפות בלבד. </t>
  </si>
  <si>
    <t xml:space="preserve">את היקף הייצור. </t>
  </si>
  <si>
    <t xml:space="preserve">מבחינת הגרפים: כל עוד אני בנקודה שיש ישר של מגבלה ״מעליה״ - יש אבטלה. </t>
  </si>
  <si>
    <t>האם בנקודה A הייצור נחשב ״יעיל״?</t>
  </si>
  <si>
    <t>בהגדרה: כל הנקודות על עקומת התמורה (הירוקה) - הן יעילות. זה לא סותר את העובדה שבחלקן מתקיימת אבטלה</t>
  </si>
  <si>
    <t>מבנית.</t>
  </si>
  <si>
    <t>האם נקודה B היא:</t>
  </si>
  <si>
    <t>א. נקודה יעילה אפשרית</t>
  </si>
  <si>
    <t>ב. נקודה בלתי אפשרית</t>
  </si>
  <si>
    <t>ג. נקודה שבה מתקיימת אבטלה</t>
  </si>
  <si>
    <t xml:space="preserve">מגבלת הייצור מוגדרת על ידי עקומת </t>
  </si>
  <si>
    <t xml:space="preserve">התמורה, שנוצרה מחיתוך האילוצים - </t>
  </si>
  <si>
    <t xml:space="preserve">המכנה המשותף ״הנמוך״ (בירוק). </t>
  </si>
  <si>
    <t>האם נקודה C היא:</t>
  </si>
  <si>
    <t>ב. נקודה לא יעילה ובלתי אפשרית</t>
  </si>
  <si>
    <t>ג. נקודה לא יעילה ואפשרית</t>
  </si>
  <si>
    <t>ד. נקודה שעליה נמצאים שני גורמי הייצור</t>
  </si>
  <si>
    <t>באבטלה</t>
  </si>
  <si>
    <t>האם נקודה D היא:</t>
  </si>
  <si>
    <t>ה. ג ו-ד נכונות</t>
  </si>
  <si>
    <t>א. נקודה יעילה ובלתי אפשרית</t>
  </si>
  <si>
    <t xml:space="preserve">א - שגוי: נקודה C היא מתחת לעקומת </t>
  </si>
  <si>
    <t>ב. נקודה יעילה ואפשרית, שבה גורם הייצור המובטל הוא לאפה</t>
  </si>
  <si>
    <t xml:space="preserve">התמורה. לכן איננה יעילה. </t>
  </si>
  <si>
    <t>ג. נקודה יעילה ואפשרית, שבה גורם הייצור המובטל הוא אלומיניום</t>
  </si>
  <si>
    <t>ב. הנקודה לא יעילה - מתחת לעקומת התמורה,</t>
  </si>
  <si>
    <t>ד. נקודה יעילה ואפשרית, שבה האבטלה נובעת מחוסר יעילות</t>
  </si>
  <si>
    <t>ה. נקודה יעילה ואפשרית, שבה האבטלה מבנית</t>
  </si>
  <si>
    <t>ו. תשובות ג ו-ה נכונות.</t>
  </si>
  <si>
    <t>ג. נכון, ראו נימוק (ב).</t>
  </si>
  <si>
    <t>ז. תשובות ב ו-ד נכונות.</t>
  </si>
  <si>
    <t xml:space="preserve">ד. נכון, שני גורמי הייצור באבטלה: אבטלה </t>
  </si>
  <si>
    <t>כמובן: הנקודה יעילה, כי היא על עקומת התמורה.</t>
  </si>
  <si>
    <t>מתקיימת עבור כל גורם ייצור שהנקודה לא</t>
  </si>
  <si>
    <t>בכל הנקודות על עקומת התמורה (למעט השפיץ / שייקה) יש אבטלה.</t>
  </si>
  <si>
    <t>נמצאת על המגבלה שלו: נקודה C איננה על</t>
  </si>
  <si>
    <t>בנקודה D האבטלה היא של אלומיניום (נמצאים מתחת למגבלת</t>
  </si>
  <si>
    <t>מגבלת הלאפה (יש לאפות מובטלות), וגם איננה</t>
  </si>
  <si>
    <t xml:space="preserve">האלומיניום הכחולה). </t>
  </si>
  <si>
    <t xml:space="preserve">על מגבלת האלומיניום (יש אלומיניום מובטל). </t>
  </si>
  <si>
    <t xml:space="preserve">האבטלה מבנית (איננה נובעת מחוסר יעילות) הואיל ונמצאים על </t>
  </si>
  <si>
    <t xml:space="preserve">הואיל וזו לא נקודה יעילה, זוהי אבטלה </t>
  </si>
  <si>
    <t xml:space="preserve">עקומת התמורה. </t>
  </si>
  <si>
    <t>שמקורה בחוסר יעילות (בשונה מאבטלה מבנית)</t>
  </si>
  <si>
    <t>התשובה הנכונה: ו.</t>
  </si>
  <si>
    <t xml:space="preserve">התשובה היא ה. </t>
  </si>
  <si>
    <t xml:space="preserve">נדרש ג: חשבו את העלות השולית בייצור 62 יחידות של x. </t>
  </si>
  <si>
    <t>תשובה סופית: 2 יח׳ y</t>
  </si>
  <si>
    <t xml:space="preserve">כדי להשיב לשאלות שהן חישוביות, כדאי לקחת את הגרסה הנקייה ביותר של עקומת התמורה: זו שכוללת רק את </t>
  </si>
  <si>
    <t>המכנה המשותף (בירוק) ולא את יתר הנתונים.</t>
  </si>
  <si>
    <t>בנקודה זו, ערך X הוא גבוה מערך X בנקודת</t>
  </si>
  <si>
    <t>החיתוך: נתון X=62, גבוה מ-50.</t>
  </si>
  <si>
    <t xml:space="preserve">לכן, נמצאים על החלק של עקומת התמורה </t>
  </si>
  <si>
    <t xml:space="preserve">שהוא מימין לנקודת ״השבר״ (שייקה). </t>
  </si>
  <si>
    <t>לכן הנוסחה הרלוונטית היא:</t>
  </si>
  <si>
    <t>העלות השולית בייצור x היא תמיד השיפוע</t>
  </si>
  <si>
    <t xml:space="preserve">של הישר בנקודה שעליה נמצאים. </t>
  </si>
  <si>
    <t xml:space="preserve">ולכן העלות השולית לייצור x בנקודה F </t>
  </si>
  <si>
    <t xml:space="preserve">היא 2 יח׳ y. </t>
  </si>
  <si>
    <t>משק מייצר נקניקיות (x) ולחמניות (y) באמצעות גורמי הייצור הבאים:</t>
  </si>
  <si>
    <r>
      <t xml:space="preserve">קרקע - במשק יש </t>
    </r>
    <r>
      <rPr>
        <sz val="12"/>
        <color rgb="FFFF0000"/>
        <rFont val="David"/>
        <family val="2"/>
        <charset val="177"/>
      </rPr>
      <t>100</t>
    </r>
    <r>
      <rPr>
        <sz val="12"/>
        <color theme="1"/>
        <rFont val="David"/>
        <family val="2"/>
        <charset val="177"/>
      </rPr>
      <t xml:space="preserve"> דונם קרקע.</t>
    </r>
  </si>
  <si>
    <r>
      <t xml:space="preserve">עובדים - במשק יש </t>
    </r>
    <r>
      <rPr>
        <sz val="12"/>
        <color rgb="FF00B0F0"/>
        <rFont val="David"/>
        <family val="2"/>
        <charset val="177"/>
      </rPr>
      <t>1,000</t>
    </r>
    <r>
      <rPr>
        <sz val="12"/>
        <color theme="1"/>
        <rFont val="David"/>
        <family val="2"/>
        <charset val="177"/>
      </rPr>
      <t xml:space="preserve"> עובדים.</t>
    </r>
  </si>
  <si>
    <r>
      <t xml:space="preserve">מכונות - במשק יש </t>
    </r>
    <r>
      <rPr>
        <b/>
        <sz val="12"/>
        <color theme="1"/>
        <rFont val="David"/>
        <family val="2"/>
        <charset val="177"/>
      </rPr>
      <t>600</t>
    </r>
    <r>
      <rPr>
        <sz val="12"/>
        <color theme="1"/>
        <rFont val="David"/>
        <family val="2"/>
        <charset val="177"/>
      </rPr>
      <t xml:space="preserve"> מכונות.</t>
    </r>
  </si>
  <si>
    <r>
      <t xml:space="preserve">לייצור יח׳ x נדרשים </t>
    </r>
    <r>
      <rPr>
        <sz val="12"/>
        <color rgb="FFFF0000"/>
        <rFont val="David"/>
        <family val="2"/>
        <charset val="177"/>
      </rPr>
      <t>2</t>
    </r>
    <r>
      <rPr>
        <sz val="12"/>
        <color theme="1"/>
        <rFont val="David"/>
        <family val="2"/>
        <charset val="177"/>
      </rPr>
      <t xml:space="preserve"> דונם קרקע, </t>
    </r>
    <r>
      <rPr>
        <sz val="12"/>
        <color rgb="FF00B0F0"/>
        <rFont val="David"/>
        <family val="2"/>
        <charset val="177"/>
      </rPr>
      <t>25 עובדים</t>
    </r>
    <r>
      <rPr>
        <sz val="12"/>
        <color theme="1"/>
        <rFont val="David"/>
        <family val="2"/>
        <charset val="177"/>
      </rPr>
      <t xml:space="preserve"> ו-</t>
    </r>
    <r>
      <rPr>
        <b/>
        <sz val="12"/>
        <color theme="1"/>
        <rFont val="David"/>
        <family val="2"/>
        <charset val="177"/>
      </rPr>
      <t>10</t>
    </r>
    <r>
      <rPr>
        <sz val="12"/>
        <color theme="1"/>
        <rFont val="David"/>
        <family val="2"/>
        <charset val="177"/>
      </rPr>
      <t xml:space="preserve"> מכונות.</t>
    </r>
  </si>
  <si>
    <r>
      <t xml:space="preserve">לייצור יח׳ y נדרשים </t>
    </r>
    <r>
      <rPr>
        <sz val="12"/>
        <color rgb="FFFF0000"/>
        <rFont val="David"/>
        <family val="2"/>
        <charset val="177"/>
      </rPr>
      <t>4</t>
    </r>
    <r>
      <rPr>
        <sz val="12"/>
        <color theme="1"/>
        <rFont val="David"/>
        <family val="2"/>
        <charset val="177"/>
      </rPr>
      <t xml:space="preserve"> דונם קרקע, </t>
    </r>
    <r>
      <rPr>
        <sz val="12"/>
        <color rgb="FF00B0F0"/>
        <rFont val="David"/>
        <family val="2"/>
        <charset val="177"/>
      </rPr>
      <t>20 עובדים</t>
    </r>
    <r>
      <rPr>
        <sz val="12"/>
        <color theme="1"/>
        <rFont val="David"/>
        <family val="2"/>
        <charset val="177"/>
      </rPr>
      <t xml:space="preserve"> ו-</t>
    </r>
    <r>
      <rPr>
        <b/>
        <sz val="12"/>
        <color theme="1"/>
        <rFont val="David"/>
        <family val="2"/>
        <charset val="177"/>
      </rPr>
      <t>12</t>
    </r>
    <r>
      <rPr>
        <sz val="12"/>
        <color theme="1"/>
        <rFont val="David"/>
        <family val="2"/>
        <charset val="177"/>
      </rPr>
      <t xml:space="preserve"> מכונות.</t>
    </r>
  </si>
  <si>
    <t>נדרש: בנו את עקומת התמורה.</t>
  </si>
  <si>
    <t>עקומת התמורה היא ABC</t>
  </si>
  <si>
    <t>צירוף הישרים הנמוכים ביותר.</t>
  </si>
  <si>
    <t xml:space="preserve">שימו לב: בשונה משאלה קודמת, פרט לאילוצי </t>
  </si>
  <si>
    <t>הקרקע והעובדים, ישנו אילוץ / מגבלה נוספת</t>
  </si>
  <si>
    <t xml:space="preserve">של מכונות; אלא שמגבלה זו היא ״לא אפקטיבית״ - </t>
  </si>
  <si>
    <t>אף נקודה בעקומת התמורה לא נמצאת עליה.</t>
  </si>
  <si>
    <t>משוואת ישר של מגבלה:</t>
  </si>
  <si>
    <t xml:space="preserve">כדי לבטא את משוואת הישר למגבלה מסויימת - נניח, עובדים, תמיד נצא מנקודת החיתוך yMAX (כאן - 50), </t>
  </si>
  <si>
    <t xml:space="preserve">והשיפוע (במקרה של מגבלות) הוא היחס בין yMAX (בעובדים - 50) לבין xMAX (בעובדים - 40) בסימן שלילי. </t>
  </si>
  <si>
    <t>בהתאם, משוואת מגבלת הקרקע היא:</t>
  </si>
  <si>
    <t>עקומת התמורה - משוואות ישרים:</t>
  </si>
  <si>
    <t>מומלץ למצוא את נקודת החיתוך / השבר: על ידי השוואת משוואות הישרים הרלוונטיים:</t>
  </si>
  <si>
    <t>סיכום שלבי עבודה:</t>
  </si>
  <si>
    <t xml:space="preserve">מצאנו את נקודות החיתוך של המגבלות עם הצירים. </t>
  </si>
  <si>
    <t xml:space="preserve">למדנו לאפיין על בסיסן את משוואות הישרים. </t>
  </si>
  <si>
    <t>מצאנו את נקודת החיתוך בין האילוצים.</t>
  </si>
  <si>
    <t xml:space="preserve">קיבלנו - עקומת תמורה מלאה עם משוואות. </t>
  </si>
  <si>
    <t>משק מייצר מוצרי חקלאות (x) ומוצרי תעשייה (y) בעזרת גורמי הייצור הבאים:</t>
  </si>
  <si>
    <t>קרקעות - מהן יש למשק 1,000 דונם.</t>
  </si>
  <si>
    <t>עובדים - יש במשק 16,000 עובדים.</t>
  </si>
  <si>
    <t>מכונות - יש במשק 800 מכונות.</t>
  </si>
  <si>
    <t>לייצור יח׳ x נדרשים 10 דונם קרקע, 100 עובדים ו-5 מכונות.</t>
  </si>
  <si>
    <t>לייצור יח׳ yנדרשים 10 דונם קרקע, 100 עובדים ו-10 מכונות.</t>
  </si>
  <si>
    <t>א. בנו את עקומת התמורה.</t>
  </si>
  <si>
    <t>ב. האם קיים בזבוז (חוסר יעילות) כאשר מייצרים 40 יחידות תעשייה ו-60 יח׳ חקלאות?</t>
  </si>
  <si>
    <t xml:space="preserve">    הדרכה: תבדקו האם הנקודה הזו היא על עקומת התמורה (יעילות) או מתחתיה (אין יעילות). </t>
  </si>
  <si>
    <t>ג. האם קיים בזבוז כאשר מייצרים 50 יחידות תעשייה ו-40 יחידות חקלאות?</t>
  </si>
  <si>
    <t>ד. כמה יחידות תעשייה ניתן לייצר כאשר מייצרים ביעילות 30 יח׳ חקלאות?</t>
  </si>
  <si>
    <t xml:space="preserve">   הדרכה: איפה נמצאים על עקומת התמורה? באיזו נוסחה? הציבו בה, וגלו. רלוונטי גם להמשך.</t>
  </si>
  <si>
    <t>ה. מהי העלות השולית לייצור חקלאות כאשר מייצרים 55 יח׳ חקלאות?</t>
  </si>
  <si>
    <t>ו. מהי העלות העולית לייצור תעשיה כאשר מייצרים 60 יח׳ תעשייה?</t>
  </si>
  <si>
    <t xml:space="preserve">ז. כאשר המשק מייצר ביעילות 60 יח׳ תעשייה, מהם גורמי הייצור הנמצאים באבטלה מבנית ומהי רמת האבטלה - </t>
  </si>
  <si>
    <t xml:space="preserve">כלומר, ציינו כמה מובטלים ו/או כמה דונם קרקע ו/או כמה מכונות מובטלות). </t>
  </si>
  <si>
    <t>פתרון סעיף א - עקומת התמורה</t>
  </si>
  <si>
    <t>כזכור כדי לבנות את עקומת התמורה במקרה של ריבוי אילוצים / מגבלות ייצור, נחשב תחילה את היקף הייצור המקסימלי</t>
  </si>
  <si>
    <t xml:space="preserve">מכל מוצר על פי המגבלות השונות, ונעביר קווים רלוונטיים במערכת הצירים (כל קו / ישר מייצג אילוץ מסוים). </t>
  </si>
  <si>
    <t>מס׳ גורמי ייצור</t>
  </si>
  <si>
    <t>יח׳ נדרשות
לייצור x</t>
  </si>
  <si>
    <t>יח׳ נדרשות
לייצור y</t>
  </si>
  <si>
    <t>קרקע</t>
  </si>
  <si>
    <t>עובדים</t>
  </si>
  <si>
    <t>מכונות</t>
  </si>
  <si>
    <t>לגבי נוסחאות ישרי המגבלות, יש כמה כלים למצוא אותן. אבל הדרך שאותה אני הכי אוהב היא:</t>
  </si>
  <si>
    <t xml:space="preserve">נקודת החיתוך עם ציר y היא תמיד ״הערך החופשי״. כלומר תמיד מתחילים ממנו. </t>
  </si>
  <si>
    <t>לאחר מכן יבוא מקדם שלילי, ואז שיפוע, שהוא היחס בין yMax ל- xMax. כל זה כפול x. מאד פשוט, קבלו:</t>
  </si>
  <si>
    <t xml:space="preserve">אפשר לראות בקלי קלות שעובדים איננו אילוץ פעיל; הוא אף פעם לא ״נמוך״ יותר מהשניים האחרים, לכן הוא לא </t>
  </si>
  <si>
    <t>באמת מגביל את היקפי הייצור. מזכיר לכם שעקומת התמורה תמיד מהווה את החלק מהעקומים שהוא הנמוך ביותר</t>
  </si>
  <si>
    <t>בכל תחום הגדרה. ולכן עקומת התמורה תהיה מורכבת מהחלק הכחול (מנקודת החיתוך עם ציר y עד נקודת החיתוך</t>
  </si>
  <si>
    <t xml:space="preserve">עם מגבלת הקרקע) ולאחר מכן מהחלק הירוק (מנקודת החיתוך בין המגבלות עד נקודת החיתוך עם ציר ה - x). </t>
  </si>
  <si>
    <t xml:space="preserve">למעשה כדי לדעת מתי עקומת התמורה ״נשברת״ נרצה חשב את נקודת החיתוך בין מגבלת קרקע לבין מגבלת </t>
  </si>
  <si>
    <t>מכונות. נקבל:</t>
  </si>
  <si>
    <t>כלומר אם נרצה להציג באופן נקי את עקומת התמורה האיור ייראה כך:</t>
  </si>
  <si>
    <t>צריך להזכר לרגע בהגדרות:</t>
  </si>
  <si>
    <t>מוצרי חקלאות = x</t>
  </si>
  <si>
    <t>מוצרי תעשייה = y</t>
  </si>
  <si>
    <t xml:space="preserve">אם x=60, כי כאן היקף הייצור מחקלאות הוא 60, נמצאים מימין לנקודת השבר (כי x גדול מ-40). </t>
  </si>
  <si>
    <t>לכן הנוסחה שתקפה לעקומת התמורה נקבעת לפי אילוץ הקרקע:</t>
  </si>
  <si>
    <t>כלומר הנקודה שבה x=60 ו- y=40 נמצאת על עקומת התמורה ומשום כך היא יעילה.</t>
  </si>
  <si>
    <t>זוהי למעשה הנקודה המסומנת B על גבי העקום מטה.</t>
  </si>
  <si>
    <t xml:space="preserve">אם x=40, כי כאן היקף הייצור מחקלאות הוא 40, נמצאים בדיוק בנקודת השבר. </t>
  </si>
  <si>
    <t xml:space="preserve">בנקודה זו, ערך y (תעשייה) צריך להיות 60 ולא 50, כלומר זוהי נקודה לא יעילה (שבה מתקיים בזבוז) הנמצאת מתחת </t>
  </si>
  <si>
    <t>לעקומת התמורה.</t>
  </si>
  <si>
    <t>אם x=30, כי כאן היקף הייצור מחקלאות הוא 30, נמצאים משמאל לנקודת השבר שכן בה x=40. לכן הנוסחה שתקפה</t>
  </si>
  <si>
    <t>לעקומת התמורה היא זו שנקבעת לפי אילוץ המכונות, ובהתאם:</t>
  </si>
  <si>
    <t>כלומר ניתן לייצר 65 יח׳ תעשייה כאשר מייצרים ביעילות 30 יח׳ חקלאות.</t>
  </si>
  <si>
    <t xml:space="preserve">כאשר מייצרים 55 יח׳ חקלאות נמצאים על מגבלת אילוץ הקרקע (מימין לנקודת השבר). </t>
  </si>
  <si>
    <t>במצב כזה השיפוע של הישר (ישר אילוץ הקרקע) הוא זה שמגדיר באופן ישיר את העלות השולית לייצור חקלאות,</t>
  </si>
  <si>
    <t xml:space="preserve">השיפוע הוא 1-, לכן נוכל לומר: העלות השולית לייצור חקלאות כאשר מייצרים 55 יח׳ חקלאות היא 1 (1 יח׳ תעשייה). </t>
  </si>
  <si>
    <t xml:space="preserve">שימו לב. הפעם הנקודה היא ייצור 60 יח׳ תעשייה. כלומר y=60. נמצאים בדיוק על נקודת השבר. </t>
  </si>
  <si>
    <r>
      <t xml:space="preserve">כשנמצאים בדיוק על נקודת השבר, העלות השולית בייצור y תהיה </t>
    </r>
    <r>
      <rPr>
        <b/>
        <sz val="12"/>
        <color theme="1"/>
        <rFont val="David"/>
        <family val="2"/>
        <charset val="177"/>
      </rPr>
      <t>הערך ההפכי לשיפוע של הישר שנמצא מימין לנקודה</t>
    </r>
  </si>
  <si>
    <t>זו. שימו לב שמימין לנקודת השבר השיפוע הוא 1-, ההפכי של 1 עדיין 1, ולכן העללות השולית לייצור תעשיה כאשר מייצרים</t>
  </si>
  <si>
    <t xml:space="preserve">בסך הכל 60 יח׳ תעשייה היא 1 (1 יח׳ חקלאות). </t>
  </si>
  <si>
    <t xml:space="preserve">ז. כאשר המשק מייצר ביעילות 60 יח׳ תעשייה, מהם גורמי הייצור הנמצאים באבטלה מבנית ומהי רמת האבטלה </t>
  </si>
  <si>
    <t>כאשר המשק מייצר ביעילות 60 יח׳ תעשייה, נמצאים בנקודת החיתוך בין אילוץ קרקעות לבין אילוץ מכונות,</t>
  </si>
  <si>
    <t>כלומר משני גורמי ייצור אלה האבטלה 0 (אין אבטללה / תעסוקה מלאה).</t>
  </si>
  <si>
    <t>לעומת זאת, העובדים (שהם אילוץ לא פעיל) מובטלים. כדי להזכר בכך ביתר נוחות, נציג את התרשים המקורי:</t>
  </si>
  <si>
    <t>כדי לחשב כמה עובדים מובטלים, נבדוק כמה עובדים קיימים במשק:</t>
  </si>
  <si>
    <t>התשובה</t>
  </si>
  <si>
    <t>נבדוק כמה עובדים מעוסקים בייצור 40 יח׳ חקלאות (x):</t>
  </si>
  <si>
    <t>בסך הכל 100 עובדים ליח׳ x כפול 40 יח׳ x:</t>
  </si>
  <si>
    <t xml:space="preserve">100 * 40 = </t>
  </si>
  <si>
    <t>נבדוק כמה עובדים מועסקים בייצור 60 יח׳ תעשייה (y):</t>
  </si>
  <si>
    <t>בסך הכל 100 עובדים ליח׳ y כפול 60 יח׳ y:</t>
  </si>
  <si>
    <t xml:space="preserve">100 * 60 = </t>
  </si>
  <si>
    <t>סך הכל תעסוקת עובדים:</t>
  </si>
  <si>
    <t xml:space="preserve">4,000 + 6,000 = </t>
  </si>
  <si>
    <t>מספר העובדים הכולל במשק:</t>
  </si>
  <si>
    <t>לכן היקף האבטלה של עובדים:</t>
  </si>
  <si>
    <t xml:space="preserve">16,000 - 10,000 = </t>
  </si>
  <si>
    <t>והמסקנה: בסך הכל מובטל רק גורם הייצור עובדים - 6,000 עובדים אינם מועסקים לאור אבטלה מבנית.</t>
  </si>
  <si>
    <t>רקע - מי אתה, מסחר בינלאומי?</t>
  </si>
  <si>
    <t xml:space="preserve">הבסיס למסחר בינלאומי בצורה הפשוטה ביותר שלו, הוא אינטואיטיבי: </t>
  </si>
  <si>
    <t>הבסיס לדיון ברמה הכמותית הוא: כל מדינה תייצר את המוצר שבייצורו יש לה יתרון יחסי (יתרון יחסי משמעו</t>
  </si>
  <si>
    <t xml:space="preserve">עלות שולית נמוכה בייצור אותו מוצר). </t>
  </si>
  <si>
    <t xml:space="preserve">בדרך כזו, כשכל משק מייצר מה שהוא ״טוב בו״, שתי המדינות יוצאות ״מורווחות״, או בשפה של עקומת התמורה - </t>
  </si>
  <si>
    <t>עקומת התמורה בהנחת היכולת לבצע מסחר בינלאומי תהיה ״טובה״ ו״גבוהה״ יותר מעקומת התמורה לפני</t>
  </si>
  <si>
    <t xml:space="preserve">מסחר בינלאומי. </t>
  </si>
  <si>
    <t>הגדרות חשובות:</t>
  </si>
  <si>
    <t>בהיעדר מסחר בינלאומי (משק סגור): מה שהמשק מייצר = מה שהמשק צורך.</t>
  </si>
  <si>
    <t>כשקיים מסחר בינלאומי: מה שהמשק מייצר שונה ממה שהמשק צורך. כמובן בהנחה שיש הבדל בעלויות השוליות.</t>
  </si>
  <si>
    <t>תרגיל מקיף הדרגתי הממחיש את העקרונות המרכזיים בנושא</t>
  </si>
  <si>
    <t xml:space="preserve">משק ״נעמי״ יכול לייצר 800 יח׳ של נקניק או 400 יח׳ של אייפונים. </t>
  </si>
  <si>
    <t>א. האם קיים בסיס  למסחר בינלאומי?</t>
  </si>
  <si>
    <t>אייפון</t>
  </si>
  <si>
    <t>משק ״שייקוני״:</t>
  </si>
  <si>
    <t>משק ״נעמי״:</t>
  </si>
  <si>
    <t>נקניק</t>
  </si>
  <si>
    <t>אפשר לראות שהעלויות השוליות שונות:</t>
  </si>
  <si>
    <t xml:space="preserve">העלות השולית בייצור x במשק ״שייקוני״ היא 1 (שיפוע עקומת התמורה בערך מוחלט). </t>
  </si>
  <si>
    <t xml:space="preserve">העלות השולית בייצור x במשק ״נעמי״ היא 0.5 (שיפוע עקומת התמורה בערך מוחלט). </t>
  </si>
  <si>
    <t>העלות השולית בייצור y במשק ״שייקוני״ היא 1 (ההפכי לעלות שולית בייצור x, אבל 1 = 1/1).</t>
  </si>
  <si>
    <t xml:space="preserve">העלות השולית בייצור y במשק נעמי היא 2 (ההפכי לעלות שולית בייצור x, אבל 1/0.5 = 2). </t>
  </si>
  <si>
    <r>
      <t xml:space="preserve">לכן קיים בסיס למסחר בינלאומי - המשקים לא דומים; יש הבדלים בעלויות השוליות: למשק ״נעמי״ יש </t>
    </r>
    <r>
      <rPr>
        <b/>
        <sz val="12"/>
        <color theme="1"/>
        <rFont val="David"/>
        <family val="2"/>
        <charset val="177"/>
      </rPr>
      <t>יתרון יחסי</t>
    </r>
    <r>
      <rPr>
        <sz val="12"/>
        <color theme="1"/>
        <rFont val="David"/>
        <family val="2"/>
        <charset val="177"/>
      </rPr>
      <t xml:space="preserve"> </t>
    </r>
  </si>
  <si>
    <t xml:space="preserve">בייצור x הואיל והעלות השולית בייצור נקניק (x) במשק זה נמוכה יותר: 0.5&lt;1. </t>
  </si>
  <si>
    <r>
      <t xml:space="preserve">למשק ״שייקוני״ יש </t>
    </r>
    <r>
      <rPr>
        <b/>
        <sz val="12"/>
        <color theme="1"/>
        <rFont val="David"/>
        <family val="2"/>
        <charset val="177"/>
      </rPr>
      <t>יתרון יחסי</t>
    </r>
    <r>
      <rPr>
        <sz val="12"/>
        <color theme="1"/>
        <rFont val="David"/>
        <family val="2"/>
        <charset val="177"/>
      </rPr>
      <t xml:space="preserve"> בייצור y, הואיל והעלות השולית בייצור אייפון (y) במשק שייקוני נמוכה יותר: 1&lt;2.</t>
    </r>
  </si>
  <si>
    <t>הציגו את היקף הייצור והצריכה בכל מדינה.</t>
  </si>
  <si>
    <r>
      <t xml:space="preserve">אם מסיבה כלשהי </t>
    </r>
    <r>
      <rPr>
        <b/>
        <u/>
        <sz val="12"/>
        <color theme="1"/>
        <rFont val="David"/>
        <family val="2"/>
        <charset val="177"/>
      </rPr>
      <t>לא מתקיים מסחר בינלאומי</t>
    </r>
    <r>
      <rPr>
        <b/>
        <sz val="12"/>
        <color theme="1"/>
        <rFont val="David"/>
        <family val="2"/>
        <charset val="177"/>
      </rPr>
      <t xml:space="preserve">, היקפי הייצור והצריכה בהכרח זהים. </t>
    </r>
  </si>
  <si>
    <t>לכן, נפעל על פי נתוני עקומת התמורה הספציפית של כל משק.</t>
  </si>
  <si>
    <t xml:space="preserve">איך הגענו לערכים? פשוט הצבנו x=300 </t>
  </si>
  <si>
    <t xml:space="preserve">איך הגענו לערכים? פשוט הצבנו x=400 </t>
  </si>
  <si>
    <t>וקיבלנו:</t>
  </si>
  <si>
    <t>בנוסף, לאור העובדה שבין מדינות אלו אין מסחר בינלאומי, הרי שבהכרח היקף הייצור = היקף הצריכה.</t>
  </si>
  <si>
    <t>התשובה:</t>
  </si>
  <si>
    <t>נעמי מייצרת 400 נקניק ו-200 אייפון וצורכת אותם.</t>
  </si>
  <si>
    <t>ג. מה צריך להיות המחיר העולמי לנקניק ולאייפון שיצדיק קיום מסחר בינלאומי?</t>
  </si>
  <si>
    <t>בנדרש א ראינו כי העלויות השוליות למוצרים השונים הן, בכל משק:</t>
  </si>
  <si>
    <t>נעמי</t>
  </si>
  <si>
    <t>עלות שולית x</t>
  </si>
  <si>
    <t>עלות שולית y</t>
  </si>
  <si>
    <r>
      <t xml:space="preserve">כל עוד המחיר בשוק העולמי למוצר מסוים הוא </t>
    </r>
    <r>
      <rPr>
        <b/>
        <sz val="12"/>
        <color theme="1"/>
        <rFont val="David"/>
        <family val="2"/>
        <charset val="177"/>
      </rPr>
      <t>בין</t>
    </r>
    <r>
      <rPr>
        <sz val="12"/>
        <color theme="1"/>
        <rFont val="David"/>
        <family val="2"/>
        <charset val="177"/>
      </rPr>
      <t xml:space="preserve"> העלויות השוליות של המוצרים במדינות השונות, יש הצדקה למסחר בינלאומי.</t>
    </r>
  </si>
  <si>
    <t>בשפה פשוטה, טווח המחירים המצדיק מסחר בינלאומי הוא:</t>
  </si>
  <si>
    <t>מחיר נקניק (x):</t>
  </si>
  <si>
    <t>ומה המשמעות? ש״נעמי״ לא תמכור x במחיר נמוך מ-0.5, אך ״שייקונים״ לא יקנה x במחיר גבוה מ-1.</t>
  </si>
  <si>
    <t>מחיר אייפון (y):</t>
  </si>
  <si>
    <t xml:space="preserve">ומה המשמעות? ש״שייקונים״ לא ימכרו y במחיר נמוך מ-1,  אך ״נעמי״ לא תקנה y במחיר גבוה מ-2. </t>
  </si>
  <si>
    <t>אפשר לראות שמחיר האייפון הוא בטווח המצדיק מסחר בינלאומי. לכן משק שייקונים ייצר אייפונים (y)</t>
  </si>
  <si>
    <t xml:space="preserve">ואילו משק נעמי ייצר רק נקניקים (x). </t>
  </si>
  <si>
    <t>ה. נקבע כי המחיר לאייפון הוא 1.5. מהי עקומת אפשרויות הצריכה של כל משק?</t>
  </si>
  <si>
    <t>שייקוני מייצר רק אייפונים:</t>
  </si>
  <si>
    <t>המחיר לאייפון נתון: 1.5</t>
  </si>
  <si>
    <r>
      <t xml:space="preserve">הוא יכול למכור אותם בשוק הבינלאומי, בתמורה ל-1.5 נקניקים לאייפון. כך שיוכל לצרוך מקסימלית </t>
    </r>
    <r>
      <rPr>
        <sz val="12"/>
        <color rgb="FFFF0000"/>
        <rFont val="David"/>
        <family val="2"/>
        <charset val="177"/>
      </rPr>
      <t>900</t>
    </r>
    <r>
      <rPr>
        <sz val="12"/>
        <color theme="1"/>
        <rFont val="David"/>
        <family val="2"/>
        <charset val="177"/>
      </rPr>
      <t xml:space="preserve"> נקניקים. </t>
    </r>
  </si>
  <si>
    <t xml:space="preserve">600 * 1.5 = </t>
  </si>
  <si>
    <t>נעמי מייצרת רק נקניקים:</t>
  </si>
  <si>
    <t>המחיר ״למוצר הנוסף״: 1 חלקי המחיר למוצר האחר:</t>
  </si>
  <si>
    <t>1/1.5 = 2/3</t>
  </si>
  <si>
    <t>היא יכולה למכור אותם בשוק הבינלאומי, בתמורה ל-2/3 אייפון לנקניק. בסך הכל תוכל לצרוך מקסימלית אייפונים:</t>
  </si>
  <si>
    <t xml:space="preserve">800 * 2/3 = </t>
  </si>
  <si>
    <t>ייצור:</t>
  </si>
  <si>
    <t>באדום:</t>
  </si>
  <si>
    <t>אפשרויות צריכה</t>
  </si>
  <si>
    <t>אפשרויות הצריכה</t>
  </si>
  <si>
    <t>עקום אפשרויות הצריכה - שייקונים:</t>
  </si>
  <si>
    <t>עקום אפשרויות הצריכה - נעמי:</t>
  </si>
  <si>
    <t xml:space="preserve">ו. הניחו כעת כי במשק נעמי מעוניינים לצרוך 200 אייפונים. פרטו את נתוני המסחר: </t>
  </si>
  <si>
    <t>אז ככה:</t>
  </si>
  <si>
    <t xml:space="preserve">שייקונים מייצר 600 אייפונים (כי בייצורם יש למשק זה ייתרון יחסי). </t>
  </si>
  <si>
    <t xml:space="preserve">היא תמכור 200 אייפונים (זה הכמות שנעמי מוכנה לצרוך) בתמורה ל-1.5 נקניקים לאייפון. בסך הכל תקבל 300 נקניקים. </t>
  </si>
  <si>
    <t xml:space="preserve">1.5 * 200 = </t>
  </si>
  <si>
    <t xml:space="preserve">את 400 האייפונים הנותרים (600 בניכוי ה-200 שמכרה לנעמי) היא תצרוך. </t>
  </si>
  <si>
    <t>אז בעצם:</t>
  </si>
  <si>
    <t>שיייקונים מייצרת: 600 אייפונים</t>
  </si>
  <si>
    <t>מייצאת / מוכרת לנעומי 200 אייפונים &gt;&gt;&gt;&gt;&gt; נותרים 400 אייפונים</t>
  </si>
  <si>
    <t>מקבלת / מייבאת בתמורה 300 נקניקים</t>
  </si>
  <si>
    <t xml:space="preserve">שייקונים צורכת: 400 אייפונים </t>
  </si>
  <si>
    <t>נקניקים בלחמניה Willy Dog</t>
  </si>
  <si>
    <t>נעמי מייצרת 800 נקניקים (כי בייצורם יש למשק זה יתרון יחסי). היא משלמת 300 נקניקים עבור האייפונים למשק</t>
  </si>
  <si>
    <t xml:space="preserve">שייקוני לפי מחיר של 1.5 לאייפון (היא רוצה 200 אייפונים). את שאר הנקניקים (500) תצרוך. </t>
  </si>
  <si>
    <t>נעומי מייצרת: 800 נקניקים</t>
  </si>
  <si>
    <t>מייצאת / מוכרת לשייקונים 300 נקניקים &gt;&gt;&gt;&gt;&gt; נותרים 500 נקניקים</t>
  </si>
  <si>
    <t>מקבלת / מייבאת: 200 אייפונים</t>
  </si>
  <si>
    <t>נעומי צורכת:</t>
  </si>
  <si>
    <t>נקניקים בלחמניה Willy Dog מסתובבים על הסלילים ב - Yellow</t>
  </si>
  <si>
    <t>אייפונים</t>
  </si>
  <si>
    <t>צריכה:</t>
  </si>
  <si>
    <t>ייצוא 200</t>
  </si>
  <si>
    <t>אייפונים לנעומי</t>
  </si>
  <si>
    <t>טבלת סיכום:</t>
  </si>
  <si>
    <t>שייקוני</t>
  </si>
  <si>
    <t>ייצור x</t>
  </si>
  <si>
    <t>בהנחה שקיים מסחר בינלאומי (הבדל בעלויות</t>
  </si>
  <si>
    <t>ייצור y</t>
  </si>
  <si>
    <t>השוליות ויחס מחירים עם האי שיוונים למעלה)</t>
  </si>
  <si>
    <t>מכירת x</t>
  </si>
  <si>
    <t xml:space="preserve">מתבסס על נתון חיצוני לגבי אחד המשקים. </t>
  </si>
  <si>
    <t>מכירת y</t>
  </si>
  <si>
    <t>כאן: נעומי רוצה 200 אייפונים. זה מה ששייקונים מייצאת / מוכרת</t>
  </si>
  <si>
    <t>קניית x</t>
  </si>
  <si>
    <t>מה שמשק מסויים מוכר / מייצא, המשק הנגדי</t>
  </si>
  <si>
    <t>קניית y</t>
  </si>
  <si>
    <t>קונה / מייבא</t>
  </si>
  <si>
    <t>צריכת x</t>
  </si>
  <si>
    <t>מה שקונים / מייבאים: צורכים באופן מלא</t>
  </si>
  <si>
    <t>צריכת y</t>
  </si>
  <si>
    <t>כל היתרה מהמוצר שמייצרים - צורכים גם כן</t>
  </si>
  <si>
    <r>
      <t>במשק ״</t>
    </r>
    <r>
      <rPr>
        <b/>
        <sz val="12"/>
        <color theme="1"/>
        <rFont val="David"/>
        <family val="2"/>
        <charset val="177"/>
      </rPr>
      <t>נקניקי העיר</t>
    </r>
    <r>
      <rPr>
        <sz val="12"/>
        <color theme="1"/>
        <rFont val="David"/>
        <family val="2"/>
        <charset val="177"/>
      </rPr>
      <t xml:space="preserve">״ 100 עובדים. </t>
    </r>
  </si>
  <si>
    <t xml:space="preserve">כל עובד מסוגל לייצר 20 יחידות של נקניק (x) או 4 יח׳ של מיץ גזר (y). </t>
  </si>
  <si>
    <r>
      <t>במשק ״</t>
    </r>
    <r>
      <rPr>
        <b/>
        <sz val="12"/>
        <color theme="1"/>
        <rFont val="David"/>
        <family val="2"/>
        <charset val="177"/>
      </rPr>
      <t>נקניקי הכפר</t>
    </r>
    <r>
      <rPr>
        <sz val="12"/>
        <color theme="1"/>
        <rFont val="David"/>
        <family val="2"/>
        <charset val="177"/>
      </rPr>
      <t>״ 500 עובדים.</t>
    </r>
  </si>
  <si>
    <t>כל עובד מסוגל לייצר 10 יח׳ נקניק (x) או יחידה אחת של מיץ גזר (y).</t>
  </si>
  <si>
    <t>בין המשקים אין מסחר.</t>
  </si>
  <si>
    <r>
      <t>במשק ״נקניקי הכפר״ במצב המוצא, נוהגים לייצר 2,000 יחידות של נקניק ו-</t>
    </r>
    <r>
      <rPr>
        <sz val="12"/>
        <color rgb="FFFF0000"/>
        <rFont val="David"/>
        <family val="2"/>
        <charset val="177"/>
      </rPr>
      <t>300</t>
    </r>
    <r>
      <rPr>
        <sz val="12"/>
        <color theme="1"/>
        <rFont val="David"/>
        <family val="2"/>
        <charset val="177"/>
      </rPr>
      <t xml:space="preserve"> יח׳ של מיץ גזר.</t>
    </r>
  </si>
  <si>
    <t xml:space="preserve">א. הציגו את עקומת התמורה של כל משק. </t>
  </si>
  <si>
    <t xml:space="preserve">ב. ציינו את היקף הייצור והצריכה של כל משק (רמז: בהינתן שאין מסחר, זו אותה נקודה / אותם ערכים). </t>
  </si>
  <si>
    <t>ג. לאיזה משק יתרון יחסי בנקניק? לאיזה משק יתרון יחסי במיץ גזר?</t>
  </si>
  <si>
    <t>ד. הניחו כי מתקיים מסחר בינלאומי. מחיר יחידת מיץ גזר בשוק העולמי היא 6 יח׳ נקניק. מהי נקודת הייצור ומהי</t>
  </si>
  <si>
    <r>
      <t xml:space="preserve">נקודת הצריכה בכל משק, </t>
    </r>
    <r>
      <rPr>
        <sz val="12"/>
        <color rgb="FFFF0000"/>
        <rFont val="David"/>
        <family val="2"/>
        <charset val="177"/>
      </rPr>
      <t>אם ממשיכים לצרוך את אותן כמויות נקניק של 1,000 בכל משק (נסח השאלה תוקן)?</t>
    </r>
  </si>
  <si>
    <t>ה. התוו את עקומת התמורה במצב שבו שני המשקים מתאחדים למדינה אחת. טיפ: שאלה מורכבת יותר; היא נשענת</t>
  </si>
  <si>
    <t xml:space="preserve">על הכלים של מפגש 2 יותר מאשר על הכלים של המפגש הנוכחי. </t>
  </si>
  <si>
    <t>פתרון</t>
  </si>
  <si>
    <t>עשיתי לכם פה טריק: לא נתון מה היקף הייצור המקסימלי בכל משק. צריך לחשב אותו. אנחנו יודעים ש:</t>
  </si>
  <si>
    <t>במשק נקניקי העיר יש 100 עובדים. כל עובד יכול לייצר 20 יחידות נקניק, לכן היקף הייצור המקסימלי מנקניק</t>
  </si>
  <si>
    <t xml:space="preserve">יהיה 100 * 20 = 2,000. </t>
  </si>
  <si>
    <t>בנוסף כל עובד יכול לייצר 4 יח׳ מיץ גזר. לכן היקף הייצור המקסימלי של מיץ גזר יהיה 4 * 100 = 400.</t>
  </si>
  <si>
    <t>במשק נקניקי הכפר יש 500 עובדים. כל עובד יכול לייצר 10 יח׳ נקניק, לכן היקף הייצור המקסימלי מנקניק</t>
  </si>
  <si>
    <t xml:space="preserve">יהיה 500 * 10 = 5,000. </t>
  </si>
  <si>
    <t xml:space="preserve">בנוסף כל עובד יכול לייצר 1 יח׳ של מיץ גזר, לכן היקף הייצור המקסימלי של מיץ גזר יהיה 1 * 500 = 500. </t>
  </si>
  <si>
    <t>נקניקי העיר:</t>
  </si>
  <si>
    <t>מיץ גזר</t>
  </si>
  <si>
    <t>נקניקי הכפר:</t>
  </si>
  <si>
    <t>בנקניקי העיר: נתון כי צורכים ומייצרים 1,000 יח׳ נקניק כלומר x=1,000</t>
  </si>
  <si>
    <t>במקביל נתון כי מייצרים וצורכים 200 יח׳ מיץ גזר, הגיוני כי:</t>
  </si>
  <si>
    <t xml:space="preserve">נתון במצב המוצא 2,000 יח׳ נקניק. </t>
  </si>
  <si>
    <t>y = 400 - 0.2x = 400 - 0.2*1,000 = 200</t>
  </si>
  <si>
    <r>
      <t xml:space="preserve">במקביל 300 יח׳ מיץ גזר (שימו לב זה נתון </t>
    </r>
    <r>
      <rPr>
        <b/>
        <sz val="12"/>
        <color rgb="FFFF0000"/>
        <rFont val="David"/>
        <family val="2"/>
        <charset val="177"/>
      </rPr>
      <t>שתוקן</t>
    </r>
    <r>
      <rPr>
        <sz val="12"/>
        <color theme="1"/>
        <rFont val="David"/>
        <family val="2"/>
        <charset val="177"/>
      </rPr>
      <t xml:space="preserve"> בנתוני התרגיל המקורי). </t>
    </r>
  </si>
  <si>
    <t>הגיוני כי:</t>
  </si>
  <si>
    <t>y = 500 - 0.1 * 2,000 = 500 - 200 = 300</t>
  </si>
  <si>
    <t>שימו לב! נתון שאין מסחר בינלאומי. זה אומר בהכרח שנקודת הייצור ונקודת הצריכה היא אותה נקודה, והיא מסומנת</t>
  </si>
  <si>
    <t>בנקודות A ו- B בהתאמה לעיל על גבי עקומות הייצור של כל משק.</t>
  </si>
  <si>
    <t>כדי לדעת היכן יש יתרון יחסי, יש לדעת מהי העלות השולית בייצור כל מוצר.</t>
  </si>
  <si>
    <t>העלות השולית בייצור x היא הערך המוחלט של השיפוע, והעלות השולית בייצור y היא 1 חלקי הערך המוחלט של השיפוע:</t>
  </si>
  <si>
    <t>נקניקי העיר</t>
  </si>
  <si>
    <t>נקניקי הכפר</t>
  </si>
  <si>
    <t>יתרון יחסי ל...</t>
  </si>
  <si>
    <t>נקניקי הכפר. כי העלות השולית נמוכה יותר</t>
  </si>
  <si>
    <t>גזר</t>
  </si>
  <si>
    <t>נקניקי העיר. כי העלות השולית נמוכה יותר.</t>
  </si>
  <si>
    <t>כדי שיתקיים מסחר בינלאומי, המחיר ליחידת גזר חייב להיות בין 5 ל-10 (בין טווח העלות השולית של y שמצאנו</t>
  </si>
  <si>
    <t xml:space="preserve">לעיל). והואיל והמחיר בפועל 6 אכן בטווח זה, מוצדק לקיים מסחר בינלאומי. </t>
  </si>
  <si>
    <t>בהתאם, עלינו להעתיק לכאן את עקומות הייצור, ולהוסיף את עקומות הצריכה.</t>
  </si>
  <si>
    <t>בנוסף, במצב של מסחר בינלאומי, ״נקניקי הכפר״ מייצר רק x, ו״נקניקי העיר״ מייצר רק y. למה? כי בהנחות</t>
  </si>
  <si>
    <t>מסחר בינלאומי, כל משק מייצר רק מה שהוא ״טוב בו״. כלומר את אותו המוצר שבייצורו יש למשק יתרון יחסי.</t>
  </si>
  <si>
    <t xml:space="preserve">ועכשיו נחשוב על מסחר: אם נקניקי העיר מייצר רק y, מיץ גזר, הוא מייצר 400 יח׳ מיץ גזר, נכון? מעולה. זו נקודה C על </t>
  </si>
  <si>
    <t>עקומת הייצור של נקניקי העיר. הוא יכול תיאורטית למכור את כל מיץ הגזר במחיר עולמי של 6 יח׳ גזר ולקבל בתמורה</t>
  </si>
  <si>
    <r>
      <t>לא פחות מ-2,400 יח׳ של נקניק: 2,400 = 6 * 400. כלומר, בעקומת ה</t>
    </r>
    <r>
      <rPr>
        <b/>
        <sz val="12"/>
        <color theme="1"/>
        <rFont val="David"/>
        <family val="2"/>
        <charset val="177"/>
      </rPr>
      <t>צריכה</t>
    </r>
    <r>
      <rPr>
        <sz val="12"/>
        <color theme="1"/>
        <rFont val="David"/>
        <family val="2"/>
        <charset val="177"/>
      </rPr>
      <t xml:space="preserve"> שהיא העקומה החדשה של נקניקי העיר,</t>
    </r>
  </si>
  <si>
    <t>ה-yMAX יישאר 400 אבל ה - xMAX יגדל ל-2,400. זה יוביל לעקומת צריכה (אדומה) חדשה. היא יוצאת מאותו חותך 400,</t>
  </si>
  <si>
    <t xml:space="preserve">אבל השיפוע ישתנה (זכרו שהשיפוע הוא yMAX חלקי xMAX ולכן הוא הופך להיות 1/6 = 2,400 / 400). </t>
  </si>
  <si>
    <t>נקניקי הכפר מייצרים רק נקניק. אם הם מוכרים את הנקניק בשוק העולמי, אז הואיל והמחיר לנקניק לא נתון (אלא למיץ גזר)</t>
  </si>
  <si>
    <t xml:space="preserve">המחיר לנקניק הוא ה״הפכי״ למחיר מיץ גזר: מחיר מיץ גזר 6, מחיר נקניק יהיה 1/6. אם נכפול 5,000 נקניק ב-1/6 נקבל </t>
  </si>
  <si>
    <t>את היקף הצריכה המירבי האפשרי בנקניקי הכפר במונחים של מיץ גזר:</t>
  </si>
  <si>
    <t xml:space="preserve">5,000 * 1/6 = </t>
  </si>
  <si>
    <t>זה בעצם yMAX</t>
  </si>
  <si>
    <t>של עקום הצריכה בנקניקי הכפר.</t>
  </si>
  <si>
    <t>אז בעצם, נקודות הייצור הן:</t>
  </si>
  <si>
    <t>נקניקי העיר - מייצרים 400 מיץ גזר.</t>
  </si>
  <si>
    <t>נקניקי הכפר - מייצרים 5,000 נקניק.</t>
  </si>
  <si>
    <t xml:space="preserve">לגבי נקודת הצריכה - </t>
  </si>
  <si>
    <t>לגבי נקודת הצריכה:</t>
  </si>
  <si>
    <t>נתון: נקניקי העיר צורך 1,000 נקניק. לכן היקף הצריכה מ-y יהיה לפי עקומת</t>
  </si>
  <si>
    <t xml:space="preserve">נקניקי הכפר צורך 1,000 נקניק. לכן היקף הצריכה מ-y יהיה </t>
  </si>
  <si>
    <t>הצריכה החדשה האדומה:</t>
  </si>
  <si>
    <t>לפי נקודת הצריכה החדשה האדומה:</t>
  </si>
  <si>
    <t xml:space="preserve">y = 400 - 1/6 * 1,000 = </t>
  </si>
  <si>
    <t xml:space="preserve">y = 833.33 - 1/6 * 1,000 = </t>
  </si>
  <si>
    <t>x = 1,000</t>
  </si>
  <si>
    <t>לכן בסך הכל נקודת הצריכה היא:</t>
  </si>
  <si>
    <t>צורכים 1,000 יח׳ נקניק ו-233.33 יח׳ מיץ גזר.</t>
  </si>
  <si>
    <t>צורכים 1,000 יח׳ נקניק ו-666.66 יח׳ מיץ גזר.</t>
  </si>
  <si>
    <t xml:space="preserve">ה. התוו את עקומת התמורה במצב שבו שני המשקים מתאחדים למדינה אחת. </t>
  </si>
  <si>
    <t xml:space="preserve">זה נשמע מתוחכם אבל זה לא. פשוט מחברים קודם כל את ה- xMAX של שני המשקים ואת ה - yMAX של שני </t>
  </si>
  <si>
    <t>המשקים (ללא מסחר בינלאומי, קרי את עקומות הצריכה) ומקבלים:</t>
  </si>
  <si>
    <t>500 + 400 = 900</t>
  </si>
  <si>
    <t xml:space="preserve">yMAX(מאוחד) = </t>
  </si>
  <si>
    <t xml:space="preserve">5,000 + 2,000 = 7,000 </t>
  </si>
  <si>
    <t xml:space="preserve">xMAX(מאוחד) = </t>
  </si>
  <si>
    <t>אבל עכשיו מגיעה הפעולה העדינה יותר. נניח שאני מייצר רק y, כלומר 900 y. את מי אשלח לייצר x-ים? את עובדי</t>
  </si>
  <si>
    <t>המשק שהם טובים יותר בייצור x-ים כלומר את העובדים של נקניקי הכפר. השיפוע יהיה 0.1.</t>
  </si>
  <si>
    <t>אחרי ששלחנו את כל 500 עובדי נקניקי הכפר לייצר x הגענו ל-5,000 נקניקים ו-400 מיץ גזר (נסו לחשוב מדוע!).</t>
  </si>
  <si>
    <t xml:space="preserve">ואז אנחנו נמצאים בנקודה G. </t>
  </si>
  <si>
    <t>אם נרצה יותר נקניקים, נצטרך לשלוח גם את עובדי נקניקי העיר לייצר נקניק. השיפוע / העלות השולית תהיה</t>
  </si>
  <si>
    <t>בערך של 0.2 (שיפוע חד יותר כלפי מטה לאחר נקודה G). ואיך הגענו לחותך של 1,400 בחלק הזה של הפונקציה?</t>
  </si>
  <si>
    <t>פשוט אחי. אם y=ax+b, אתה יודע ש - a=-0.2, ש - y=0 בנק׳ החיתוך עם ציר x, אז בכיף שלך תציב ותגלה</t>
  </si>
  <si>
    <t xml:space="preserve">0 = b - 0.2* 7,000 </t>
  </si>
  <si>
    <t>ערך y הוא 0, החותך עם ציר ה -y לא ידוע, השיפוע 0.2- וה-x כש-y=0 הוא 7,000</t>
  </si>
  <si>
    <t>b = 1,400</t>
  </si>
  <si>
    <t>חילצנו בכיף</t>
  </si>
  <si>
    <t>בנקניקי הכפר יש 500 עובדים.</t>
  </si>
  <si>
    <t>כאשר נשלח את כולם לייצר x (נקניק)</t>
  </si>
  <si>
    <t>וכל אחד מהם ייצר 10 נקניקים, מייצרים 5,000 נקניקים</t>
  </si>
  <si>
    <t xml:space="preserve">בסך הכל. </t>
  </si>
  <si>
    <t>כל נקניק מה-5,000 מוביל לויתור על 0.1 מיץ גזר,</t>
  </si>
  <si>
    <t>לכן, בסך הכל מאבדים 500 מיץ גזר.</t>
  </si>
  <si>
    <t>במצב כזה נייצר: 400 = 500 - 900 = y</t>
  </si>
  <si>
    <t>אם נרצה עוד נקניק, מעבר ל-5,000, נשלח לשם</t>
  </si>
  <si>
    <t>את עובדי נקניק העיר, בעלות שולית 0.2, נשלח לשם</t>
  </si>
  <si>
    <t xml:space="preserve">מאה עובדים מקסימום, כל עובד מייצר 20 נקניקים, </t>
  </si>
  <si>
    <t>לכן סך התוספת לנקניק: 2,000 = 20 * 100</t>
  </si>
  <si>
    <t>כאשר יש לנו 2 נק׳ על כל ״ישר״:</t>
  </si>
  <si>
    <t xml:space="preserve">הישר ה״עליון״: נק׳ חיתוך עם ציר Y ונקודה G, </t>
  </si>
  <si>
    <t xml:space="preserve">הישר ה״תחתון״: נק׳ חיתוך עם ציר X ונקודה G, </t>
  </si>
  <si>
    <t>אז אין בעיה לאפיין את משוואות הישרים.</t>
  </si>
  <si>
    <t>וכעת, לתוכן המפגש הנוכחי - הקצאה יעילה - לא באמת נושא חדש, או שכן?</t>
  </si>
  <si>
    <t>כשאנו דנים במונחים כלכליים בעולם הזה, אנחנו בעיקר דנים בתופעת המחסור: כל בחירה כרוכה בויתור. אי אפשר</t>
  </si>
  <si>
    <t xml:space="preserve">כמה שנרצה מהכל. </t>
  </si>
  <si>
    <t xml:space="preserve">הבעיה הכלכלית ובעיקר פתרונה, עוסקת בצמצום הפער בין הרצוי למצוי. הקצאה יעילה (ייצור יעיל, המצאות </t>
  </si>
  <si>
    <t xml:space="preserve">על עקומת התמורה) מסייעים לנו בכך. </t>
  </si>
  <si>
    <t xml:space="preserve">ואם כך, מה פשר הנושא הלכאורה חדש - הקצאה יעילה? ובכן, בעיקר ״לסדר״ את ההיבט של חישובי תפוקה גם </t>
  </si>
  <si>
    <t xml:space="preserve">ללא היבטים גרפיים בהנחות יעילות, ולאחר מכן, לקשר את הנושא לעולם שכר העבודה. </t>
  </si>
  <si>
    <t>דגשים מרכזיים כרקע - הקצאה יעילה (עדיין ללא קשר לשכר עבודה):</t>
  </si>
  <si>
    <t xml:space="preserve">אנו מניחים עולם המקיים תפוקה שולית פוחתת; מושג שמשמעו הוא שגורם הייצור הראשון המועסק תורם את </t>
  </si>
  <si>
    <t xml:space="preserve">התרומה המשמעותית ביותר לתהליך הייצור, וכל גורם ייצור נוסף (מאותו סוג) שנעסיק, עשוי גם הוא לתרום </t>
  </si>
  <si>
    <t xml:space="preserve">לתפוקה - אבל במידה פחותה. הנחה זו לא מתקיימת ״תמיד״ או ״בכל מקרה״, אבל היא נפוצה מאד ולפחות </t>
  </si>
  <si>
    <t>בתור התחלה, נניח את קיומה.</t>
  </si>
  <si>
    <t xml:space="preserve">רוב הדיון שלנו, מטעמי פשטות, יתייחס לעולם שבו קיימים שני סוגים של גורמי ייצור: עובדים ושדות. </t>
  </si>
  <si>
    <t>אני יודע, אני יודע. אתם רגילים אליי - אצלי בדרך כלל מדובר בעובדים שהם חותכי שווארמה, ובמקום שדות יש</t>
  </si>
  <si>
    <t>שווארמיות. מעת לעת נשחק קצת עם המונחים, אבל הרציונל (דרך העבודה) יישאר זהה.</t>
  </si>
  <si>
    <t>בהנחות אלו, אופן ביצוע ההקצאה היעילה יהיה בשלבים הבאים:</t>
  </si>
  <si>
    <t xml:space="preserve">שלב 1: נחשב את התפוקה השולית של כל יחידת גורם ייצור (של כל עובד, למשל). </t>
  </si>
  <si>
    <t xml:space="preserve">שלב 2: נקצה את גורמי הייצור הקיימים במשק לפי סדר תפוקה שולית יורד (מהגבוהה לנמוכה) ונחשב סך התפוקה. </t>
  </si>
  <si>
    <t xml:space="preserve">שלב 3: נגדיר את המושג ״תפוקה שולית של עובד״. </t>
  </si>
  <si>
    <t xml:space="preserve">שלב 4: נגדיר את המושג ״תפוקה שולית של שדה״. </t>
  </si>
  <si>
    <t>תרגיל דוגמא 1</t>
  </si>
  <si>
    <t xml:space="preserve">במדינת ״Dell XPS 15״ קיימים 20 שדות: 10 שדות מסוג א, ו-10 שדות מסוג ב. </t>
  </si>
  <si>
    <t xml:space="preserve">במשק קיימים 65 עובדים. </t>
  </si>
  <si>
    <t>להלן נתונים לגבי סך התפוקה כתלות בהיקף ההעסקה של העובדים בכל אחד מסוגי השדות:</t>
  </si>
  <si>
    <t>שדה א</t>
  </si>
  <si>
    <t>שדה ב</t>
  </si>
  <si>
    <t>סך תפוקה</t>
  </si>
  <si>
    <t>TP</t>
  </si>
  <si>
    <t>MP</t>
  </si>
  <si>
    <t>תפוקה שולית</t>
  </si>
  <si>
    <t>הסברים נוספים למענכם: אני יודע שקצת היה לכם קשה היום. אנסה להסביר יותר בכתב פה. מה שעשיתי זה:</t>
  </si>
  <si>
    <t>לקחתי את השדות, ובכל שדה - הוספתי עמודה חדשה שנקראת MP, תפוקה שולית. העמודה הזו היא למעשה</t>
  </si>
  <si>
    <t>ההפרש בין סך התפוקה TP בין כל 2 רמות עוקבות של תפוקה. למשל:</t>
  </si>
  <si>
    <t xml:space="preserve">העובד ה-1 בשדה א תורם 15 לתפוקה (מגדיל את התפוקה מ-0 ל-15). </t>
  </si>
  <si>
    <t xml:space="preserve">העובד ה-2 בשדה א תורם 12 לתפוקה (מגדיל את התפוקה מ-15 ל-27 כאשר ידוע ש: 12 = 15 - 27). </t>
  </si>
  <si>
    <t>העובד ה-3 בשדה א תורם 10 לתפוקה (מגדיל את התפוקה מ-27 ל-37) וכן הלאה.</t>
  </si>
  <si>
    <t>חישוב דומה אפשר לבצע גם לצורך תפוקה שולית בשדה ב. עדכנו אותי אם לא מסתדר!</t>
  </si>
  <si>
    <t>שלב 2: הקצאת העובדים לשדות השונים (תזכורת: 65 עובדים, 10 שדות מכל סוג) וחישוב סך התפוקה</t>
  </si>
  <si>
    <t>מעובד</t>
  </si>
  <si>
    <t>עד עובד</t>
  </si>
  <si>
    <t>סך עובדים</t>
  </si>
  <si>
    <t>הקצאה לשדה</t>
  </si>
  <si>
    <t>הקצאה 
למיקום
בשדה</t>
  </si>
  <si>
    <t xml:space="preserve">זה קצת יותר קשה, אני יודע. זה השלב שבו חלק מכם התקשו לעקוב. אנסה גם פה להרחיב, ומקווה שיעזור. </t>
  </si>
  <si>
    <t xml:space="preserve">זכרו כי יש לי 10 שדות מסוג א, ו-10 שדות מסוג ב. </t>
  </si>
  <si>
    <t xml:space="preserve">אני אפילו אנסה להציג אותם ״ויזואלית״ שיהיה לכם קל לראות - ממש ״כל שדה״ בנפרד עם התפוקה השולית של כל עובד בכל שדה (לא עשיתי את זה </t>
  </si>
  <si>
    <t>בשיעור, אני מנסה לחשוב על עוד דרכים להסביר, תעדכנו אם זה עוזר).</t>
  </si>
  <si>
    <t>מספר 1</t>
  </si>
  <si>
    <t>מספר 2</t>
  </si>
  <si>
    <t>מספר 3</t>
  </si>
  <si>
    <t>מספר 4</t>
  </si>
  <si>
    <t>מספר 5</t>
  </si>
  <si>
    <t>מספר 6</t>
  </si>
  <si>
    <t>מספר 7</t>
  </si>
  <si>
    <t>מספר 8</t>
  </si>
  <si>
    <t>מספר 9</t>
  </si>
  <si>
    <t>מספר 10</t>
  </si>
  <si>
    <t>מס׳ עובד</t>
  </si>
  <si>
    <t>מתוך 10</t>
  </si>
  <si>
    <t>עכשיו. נניח שיש לי עובד ראשון מבין 65 העובדים שלי. אני ארצה לשים אותו במקום שבו הוא תורם הכי הרבה. זה המקום ה-1 של שדה ב (20 הכי גבוה</t>
  </si>
  <si>
    <t>שיש מבין כל האפשרויות). סימנתי בצהוב.</t>
  </si>
  <si>
    <t>ומה לגבי העובד הבא בתור? השני? ובכן, גם אותו ארצה לשים במקום שבו הוא תורם הכי הרבה. זה המקום ה-1 של שדה ב השני. סימנתי בצהוב גם.</t>
  </si>
  <si>
    <t>ומה לגבי העובד השלישי? ובכן, אותו ארצה לשים במקום ה-1 גם כן, של שדה ב ה-3. אסמן בצהוב גם.</t>
  </si>
  <si>
    <t xml:space="preserve">אני מקווה שבדרך הזו, אולי לחלקכם יותר ברור שכל אחד מ-10 העובדים הראשונים ארצה להקצות למקום ה-1 של שדה ב. </t>
  </si>
  <si>
    <t>עד כה הקציתי בדרך זו 10 עובדים, 1-10, וזאת למקום ה-1 בכל אחד משדות ב הקיימים.</t>
  </si>
  <si>
    <t>מה לגבי העובד ה-11? את העובד הזה לא אוכל להקצות למקום 1 בשדה ב. מדוע? כי נגמרו המקומות האלו (זה כמו במופע של עומר אדם שנגמרו</t>
  </si>
  <si>
    <t>המקומות לגולדן רינג). לכן מה שאעשה זה אחפש את הערך המספרי הבא בתור. הוא יכול להיות או במקום ה-2 של שדות ב, או במקום ה-1</t>
  </si>
  <si>
    <t>של שדה א. זה לא משנה מה אבחר. אני בחרתי להעסיק את העובד ה-11 במקום ה-1 של שדה א, לעיל בירוק.</t>
  </si>
  <si>
    <t>כמובן שיש לי 10 שדות א; ולכן אין בעיה להמשיך ולהעסיק גם את העובד ה-12 במקום ה-1 של שדה א (שדה א ״השני״), ואת העובד ה-13</t>
  </si>
  <si>
    <t>במקום ה-1 של שדה א (שדה א ה״שלישי) וכן הלאה, עד לסיום ההקצאה של 10 העובדים הבאים (עד וכולל עובד 20).</t>
  </si>
  <si>
    <t>ומה אעשה עם העובד ה-21? מבין המקומות שנשארו, הכי הגיוני להקצות את העובד לשדה ב, כי שם התפוקה השולית הכי גבוהה מבין המקומות</t>
  </si>
  <si>
    <t>שנשארו. ואחזור על התהליך, שוב ושוב; בכל פעם ש״נגמר״ המקום בשורה מסוימת, אחפש שורה אחרת עם התפוקה השולית ״הבאה בתור״.</t>
  </si>
  <si>
    <t>ניסיתי להראות את זה בטבלה המפורטת, אבל למעשה דרך הפתרון הרלוונטית למבחן היא זו שהצגתי בשיעור: אני פשוט מנסה ״לדמיין״</t>
  </si>
  <si>
    <t>או להראות שיש לי שדות רבים מכל סוג, ולכן אני מקצה את כמות העובדים המתאימה למקום הרלוונטי בכל שדה כדי למקסם את התפוקה.</t>
  </si>
  <si>
    <t xml:space="preserve">אם ההרחבה בשורות 78-120 סייעה לכם, מצויין. אם לא (וזה תלוי באופן שבו אתם מורגלים ללמוד) אז פשוט התעלמו משורות אלו, </t>
  </si>
  <si>
    <t>ולמדו לפי ההסבר בשיעור.</t>
  </si>
  <si>
    <r>
      <t xml:space="preserve">מדובר בתפוקה השולית של </t>
    </r>
    <r>
      <rPr>
        <b/>
        <sz val="12"/>
        <color theme="1"/>
        <rFont val="David"/>
        <family val="2"/>
        <charset val="177"/>
      </rPr>
      <t>העובד האחרון</t>
    </r>
    <r>
      <rPr>
        <sz val="12"/>
        <color theme="1"/>
        <rFont val="David"/>
        <family val="2"/>
        <charset val="177"/>
      </rPr>
      <t xml:space="preserve"> (ה-MP בשורת ההקצאה האחרונה בנייר העבודה לעיל).</t>
    </r>
  </si>
  <si>
    <t>כאן:</t>
  </si>
  <si>
    <t>ה-MP ״האחרון״</t>
  </si>
  <si>
    <t>כדי לחשב תפוקה שולית לשדה מסוים, חובה עלינו להניח שהשדה לא קיים: כלומר, במקרה שבנדון, כדי לחשב</t>
  </si>
  <si>
    <t xml:space="preserve">תפוקה שולית לשדה ב, יש לבחון מה התפוקה הכוללת בשדה ב בודד, ולהתייחס אליה בסימן שלילי (אובדן).  </t>
  </si>
  <si>
    <t>לאחר מכן, יש ליטול את העובדים ש״התפנו״ מהשדה ואותם ניתן להקצות לשדות אחרים במיקומים רלוונטיים, ולהתייחס</t>
  </si>
  <si>
    <t xml:space="preserve">לתוספת התפוקה שנוצרת מההקצאה המחודשת בסימן חיובי. </t>
  </si>
  <si>
    <t>סיכום הערכים (שלילי וחיובי) יגדיר את התפוקה השולית לשדה.</t>
  </si>
  <si>
    <t>תכל׳ס:</t>
  </si>
  <si>
    <t>(*)</t>
  </si>
  <si>
    <t>אובדן תפוקה משדה ב</t>
  </si>
  <si>
    <t>כי בכל שדה ב יש 3 עובדים שתפוקתם הכוללת 43</t>
  </si>
  <si>
    <t>(**)</t>
  </si>
  <si>
    <t>תוספת תפוקה מהקצאת העובדים לשדה א</t>
  </si>
  <si>
    <t>בשדות א ישנם 5 שדות שבהם מקום 4 (ורוד) פנוי - כל אחד מהעובדים הללו יוקצה למקום 4 בשדה א</t>
  </si>
  <si>
    <t>סה״כ אובדן תפוקה נטו מאובדן שדה ב</t>
  </si>
  <si>
    <t xml:space="preserve">21 - 43 = </t>
  </si>
  <si>
    <t>והמסקנה: התפוקה השולית של שדה ב היא:</t>
  </si>
  <si>
    <t>הסבר מפורט:</t>
  </si>
  <si>
    <t xml:space="preserve">(*) החלק הקל: תחילה, אם לוקחים ממני שדה ב ספציפי - התפוקה הכוללת TP של השדה ״נעלמת״. </t>
  </si>
  <si>
    <t>מחישובים קודמים אנו יודעים שהתפוקה הכוללת עבור כל אחד משדות ה-ב (עבור 3 עובדים המוקצים לו) היא 43.</t>
  </si>
  <si>
    <t xml:space="preserve">(**) החלק המורכב: ברגע שפיניתי שדה - אני מקבל חזרה את כל העובדים שהיו בו. </t>
  </si>
  <si>
    <t xml:space="preserve">כמה עובדים היו בו? התשובה: 3. </t>
  </si>
  <si>
    <t xml:space="preserve">אני אנסה למצוא לעובדים הללו מקום ״אחר״, שבו יוכלו לייצר. </t>
  </si>
  <si>
    <t xml:space="preserve">המקומות 1-3 בכל השדות א ו-ב כבר תפוסים. </t>
  </si>
  <si>
    <t xml:space="preserve">מקום הפנוי הכי טוב שקיים (שנותן תפוקה שולית הכי גבוהה) הוא המקום ה-4 בשדה א. ראינו בסעיף קודם </t>
  </si>
  <si>
    <t xml:space="preserve">שהמקום הזה לא תפוס: נותרו 5 מקומות פנויים (כי יש 10 שדות כאלו, אבל הקצינו לשם רק 5 עובדים, 61-65). </t>
  </si>
  <si>
    <t>כאשר אקצה את 3 העובדים הללו למקום 4 ב-3 שדות א נוספים, הרי שהתפוקה השולית לעובד שם היא 7 כנתון,</t>
  </si>
  <si>
    <t xml:space="preserve">הרי שהעובדים שהתפנו תורמים לתפוקה: 21 = 3 * 7. </t>
  </si>
  <si>
    <t>בהנחה שהשוק פועל באופן חופשי, ללא התערבויות חיצוניות (מה שקצת לא רלוונטי לחיים עצמם, אבל בואו נתחיל</t>
  </si>
  <si>
    <t xml:space="preserve">ממשהו), השכר המשולם לעובד הוא אחד ויחיד, והוא נקבע לפי ערך התפוקה השולית של העובד האחרון. </t>
  </si>
  <si>
    <t xml:space="preserve">הרציונל בהקשר זה הוא, שאם השכר שמציע מעסיק גבוה יותר - הוא מפסיד למעשה על העובד האחרון; </t>
  </si>
  <si>
    <t>ואם השכר שהוא מציע נמוך יותר, תיווצר תחרות בין מעסיקים שתגרום למעסיק אחר לשלם יותר (עד לגבול</t>
  </si>
  <si>
    <t xml:space="preserve">העליון של שווי תפוקת העובד האחרון). </t>
  </si>
  <si>
    <t xml:space="preserve">בכל מקרה אנחנו לא נכנס להוכחה של משפט זה, אלא פשוט נשתמש ביישומיו בהקשר הרלוונטי. </t>
  </si>
  <si>
    <t>הגדרות רלוונטיות:</t>
  </si>
  <si>
    <t>מספר העובדים</t>
  </si>
  <si>
    <t>L</t>
  </si>
  <si>
    <t>מחיר המוצר</t>
  </si>
  <si>
    <t>Px</t>
  </si>
  <si>
    <t>תפוקה שולית ביח׳</t>
  </si>
  <si>
    <t>VMP</t>
  </si>
  <si>
    <t xml:space="preserve">MP * Px = </t>
  </si>
  <si>
    <t>שכר לעובד</t>
  </si>
  <si>
    <t>W</t>
  </si>
  <si>
    <t>בשוק חופשי מתקיים:</t>
  </si>
  <si>
    <t>W = VMP</t>
  </si>
  <si>
    <t>תרגיל דוגמא 2 (המשך ישיר לתרגיל דוגמא 1) - שכר עבודה ורווחי יצרנים</t>
  </si>
  <si>
    <t>אנו כבר יודעים כי השכר שייקבע הוא מכפלת התפוקה השולית (תפוקת העובד האחרון מטבלת ההקצאה בשאלה</t>
  </si>
  <si>
    <t xml:space="preserve">הקודמת) במחיר המוצר. </t>
  </si>
  <si>
    <t xml:space="preserve">W = MP * Px  = 7 * 5 = </t>
  </si>
  <si>
    <t>TP * Px</t>
  </si>
  <si>
    <t xml:space="preserve">TR = </t>
  </si>
  <si>
    <t>L * W</t>
  </si>
  <si>
    <t xml:space="preserve">TC = </t>
  </si>
  <si>
    <t>ההפרש בין הערכים הללו יהיה הרווח (או ההפסד):</t>
  </si>
  <si>
    <t>נדגים זאת בכל שדה:</t>
  </si>
  <si>
    <t>שדה א יחיד עם 4 עובדים</t>
  </si>
  <si>
    <t>רווח לבעלי שדה ב יחיד - בכל שדה ב מועסקים 3 עובדים</t>
  </si>
  <si>
    <t>הכנסות</t>
  </si>
  <si>
    <t xml:space="preserve">TP * Px = 44 * 5 = </t>
  </si>
  <si>
    <t xml:space="preserve">TP * Px = 43 * 5 = </t>
  </si>
  <si>
    <t>הוצאות</t>
  </si>
  <si>
    <t xml:space="preserve">L * W = 4 * 35 = </t>
  </si>
  <si>
    <t xml:space="preserve">L * W = 3 * 35 = </t>
  </si>
  <si>
    <t>רווח</t>
  </si>
  <si>
    <t xml:space="preserve">TP * Px - L * W = </t>
  </si>
  <si>
    <t>שדה א עם 3 עובדים</t>
  </si>
  <si>
    <t xml:space="preserve">TP * Px = 37 * 5 = </t>
  </si>
  <si>
    <t>הערה לדיון: מה תהיה ההשלכה של קביעת שכר מינימום של 42 ש״ח במשק זה?</t>
  </si>
  <si>
    <t xml:space="preserve">המפגש הקודם הציג בצורה מסודרת מאד הגדרות של הקצאה יעילה. </t>
  </si>
  <si>
    <t>אבל לצד הסדר והניקיון, העובדה שמדובר בדילוג ויישום של שלבים מרובים, בזה אחר זה, הוביל אחדים מכם לתחושה</t>
  </si>
  <si>
    <t>מסוימת של בלבול.</t>
  </si>
  <si>
    <t>לכן, במקום להתקדם, החלטתי במפגש הזה לתת ברקס קטן, ולהראות לכם דרך נוספת לתרגל. כך נשיג שתי מטרות:</t>
  </si>
  <si>
    <t xml:space="preserve">א. אפשרות להטמיע נושא שחשנו כי מורכב לנו. </t>
  </si>
  <si>
    <t xml:space="preserve">ב. הצגת כלי חזותי ״מהודק״ יותר לפתרון, שיכול לסייע לכם לפתור. </t>
  </si>
  <si>
    <t xml:space="preserve">כשיעורי בית, עליכם לחזור על הפתרון של כל השאלות כולל מהשיעור הקודם וכולל מהשיעור הנוכחי, ולסדר לכם את </t>
  </si>
  <si>
    <t xml:space="preserve">דרך הפתרון ותהליכי העבודה בדרך שהכי נוחה לכם וכמובן ודאו שהגעתם לתוצאות נכונות ועדכנו במידה ולא. </t>
  </si>
  <si>
    <t>זכרו: במבחן עצמו השאלות רב-ברירה. תוכלו לגבש לעצמכם איזו דרך פעולה / הצגה שנוחה ומובנת לכם!</t>
  </si>
  <si>
    <t>תרגיל בית 1 (אם יהיה זמן תתחילו בכיתה) - הקצאה יעילה - לאפה שווארמה</t>
  </si>
  <si>
    <t xml:space="preserve">במשק מסוים ניתן לגדל עצי לאפות ועצי שווארמה בעזרת כח אדם וקרקע. </t>
  </si>
  <si>
    <t>לרשות המשק 10 חלקות עליהן ניתן לגדל רק לאפות, ו-10 חלקות עליהן ניתן לגדל רק שווארמה.</t>
  </si>
  <si>
    <t>להלן פונקציית הייצור של המשק כאשר הנתונים הם לחלקה אחת:</t>
  </si>
  <si>
    <t>מס׳ עובדים</t>
  </si>
  <si>
    <t>תפוקת 
לאפות 
(יח׳)</t>
  </si>
  <si>
    <t>תפוקת 
שווארמה (ק״ג)</t>
  </si>
  <si>
    <t xml:space="preserve">המשק מעסיק רק את חבריו, שכוללים 36 עובדים וכושר עבודתם זהה. </t>
  </si>
  <si>
    <t>א. במידה והמשק מעוניין במיקסום תפוקה (ללא הבחנה בין לאפות לשווארמה), מה תהיה הקצאת העובדים בין</t>
  </si>
  <si>
    <t xml:space="preserve">השדות במקרה זה? מהי התפוקה הכוללת המקסימלית לאור הקצאה זו? הדרכה: למרות שמדובר כאן לכאורה </t>
  </si>
  <si>
    <t>על שני מוצרים, העובדה שהמשק מתייחס באופן זהה לשניהם, לגמרי אפשר להניח לשם הפתרון שמדובר במוצר</t>
  </si>
  <si>
    <t xml:space="preserve">אחד, ממש כמו בדוגמא שפתרנו. </t>
  </si>
  <si>
    <t>ב. מה יהיה השינוי בתפוקת המשק אם עובד אחד יפסיק לעבוד (הדרכה: למעשה שואלים מהי התפוקה השולית</t>
  </si>
  <si>
    <t xml:space="preserve">של עובד). </t>
  </si>
  <si>
    <t xml:space="preserve">ג. חזרו על סעיפים א ו-ב בהנחה שמספר העובדים הפך להיות 56 (במקום 36). </t>
  </si>
  <si>
    <t>ד. הניחו כי מספר העובדים עדיין 56. המשק יכול לרכוש חלקה נוספת שבה ניתן לגדל עצי לאפות בלבד. מה</t>
  </si>
  <si>
    <t>יהיה המחיר המירבי (בלאפות) אותו יסכים לשלם המשק בעד החלקה? הדרכה: חשבו את התפוקה הכוללת</t>
  </si>
  <si>
    <t>במשק אם קיימת חלקה נוספת לגידול לאפות, וההפרש בינה לבין התפוקה הכוללת לפני כן היא המחיר המירבי</t>
  </si>
  <si>
    <t>שהמשק יסכים לשלם.</t>
  </si>
  <si>
    <t xml:space="preserve">השדות במקרה זה? מהי התפוקה הכוללת המקסימלית לאור הקצאה זו?  </t>
  </si>
  <si>
    <t>שלבים 1+2: הצגה מקוצרת של חישוב תפוקה שולית והקצאת עובדים, לרבות תפוקה כוללת</t>
  </si>
  <si>
    <t>כדי להקל למענכם על המעקב אחר הקצאת העובדים, מעבר לטבלה ה״גדולה״ שהצגנו במפגש הקודם, שהיא לגמרי</t>
  </si>
  <si>
    <t>סבבה ומצויינת ועושה סדר, אציג באופן מקוצר את תהליך העבודה גם בתוך טבלה מרוכזת, שבה ארשום באופן ברור</t>
  </si>
  <si>
    <t>ליד כל ערך מספרי של תפוקה שולית של מספר העובדים המוקצים אליו.</t>
  </si>
  <si>
    <t>הכלל יהיה: מספר העובדים המוקצים לשדה מסוים בנקודה מסוימת ייקבע לפי הנמוך מבין: מספר השדות מאותו</t>
  </si>
  <si>
    <t>סוג לבין מספר העובדים הנותר בשלב ההקצאה.</t>
  </si>
  <si>
    <t>חלקה ״א״</t>
  </si>
  <si>
    <t>חלקה ״ב״</t>
  </si>
  <si>
    <t>תפוקת 
לאפות 
(יח׳) - TP</t>
  </si>
  <si>
    <t>תפוקת לאפות - שולית MP</t>
  </si>
  <si>
    <t>תפוקת 
שווארמה (ק״ג) - TP</t>
  </si>
  <si>
    <t>תפוקת שאוורמה - שולית MP</t>
  </si>
  <si>
    <t>עובדים: 10</t>
  </si>
  <si>
    <t>עובדים: 6</t>
  </si>
  <si>
    <t>סך התפוקה:</t>
  </si>
  <si>
    <t>לאפות:</t>
  </si>
  <si>
    <t xml:space="preserve">10 * 90 + 6 * 65 = </t>
  </si>
  <si>
    <t>מכפלת מס׳ עובדים בתפוקה שולית</t>
  </si>
  <si>
    <t xml:space="preserve">10 * 80 + 10 * 70 = </t>
  </si>
  <si>
    <t>תשובה סופית</t>
  </si>
  <si>
    <t>בטבלה לעיל העובד האחרון שהקצינו היה לשדה ״א״ ותרומתו לתפוקה היתה 65 ולכן זו התפוקה השולית לעובד.</t>
  </si>
  <si>
    <t>תפוקה שולית לעובד:</t>
  </si>
  <si>
    <t>שווארמה:</t>
  </si>
  <si>
    <t>תפוקה כוללת במצב המוצא:</t>
  </si>
  <si>
    <t>תפוקה כוללת במצב החדש:</t>
  </si>
  <si>
    <t>עובדים: 11</t>
  </si>
  <si>
    <t>עובדים: 4</t>
  </si>
  <si>
    <t>סך התפוקה במצב החדש:</t>
  </si>
  <si>
    <t>סך התפוקה במצב החדש (11 שדות א, 10 שדות ב)</t>
  </si>
  <si>
    <t>סך התפוקה בסעיף קודם (10 שדות א, 10 שדות ב)</t>
  </si>
  <si>
    <t>לפי פתרון סעיף ג</t>
  </si>
  <si>
    <t>בזכות השדה הנוסף מסוג א, התפוקה גדלה ב:</t>
  </si>
  <si>
    <t xml:space="preserve">וזה המחיר המירבי שנסכים לשלם בעד שדה נוסף (55 לאפות). </t>
  </si>
  <si>
    <t>תרגיל בית 2 (אם יהיה זמן תתחילו בכיתה) - הקצאה יעילה ושכר עבודה - אחד פרגית אחד קבב</t>
  </si>
  <si>
    <t>ליצרן חקלאי שתי חלקות אדמה: באחת אפשר לגדל רק פרגיות ובשניה רק קבבים.</t>
  </si>
  <si>
    <t>היצרן מעסיק 5 עובדים אותם ניתן להקצות לגידול פרגיות ו/או קבבים.</t>
  </si>
  <si>
    <t xml:space="preserve">ידוע שמחיר ק״ג פרגיות הוא 2 ש״ח ומחיר ק״ג קבבים הוא 3 ש״ח. </t>
  </si>
  <si>
    <t>להלן נתוני התפוקה של כל חלקה:</t>
  </si>
  <si>
    <t>תפוקת
פרגיות</t>
  </si>
  <si>
    <t>תפוקת
קבבים</t>
  </si>
  <si>
    <t>א. מהי ההקצאה האופטימלית של העובדים?</t>
  </si>
  <si>
    <t xml:space="preserve">ב. מהו השכר לעובד (הדרכה: שווי התפוקה של העובד האחרון). </t>
  </si>
  <si>
    <t>ג. מהו הסכום המירבי אותו יסכים לשלם היצרן עבור חלקת קבבים נוספת?</t>
  </si>
  <si>
    <t xml:space="preserve">ד. חזרו למצב המוצא שבו קיימות 2 חלקות בלבד. אין הגבלה של כמות עובדים. השכר לעובד הוא 9 ש״ח. </t>
  </si>
  <si>
    <t>כמה עובדים יעסיק היצרן, ומה יהיו רווחיו?</t>
  </si>
  <si>
    <t>רקע:</t>
  </si>
  <si>
    <t>בשונה מהתרגיל הקודם, שבו היו נתוני תפוקה, ללא נתוני מחיר, הפעם נתוני המחיר (ערכים כספיים) נתונים. לכן, אי אפשר</t>
  </si>
  <si>
    <t>להסתפק רק בנתונים של התפוקה והתפוקה השולית; עלינו לתרגמם גם לערכים כספיים (ש״ח). ומדוע? כי הדיון כאן</t>
  </si>
  <si>
    <t xml:space="preserve">הוא בכסף, ובחישובי רווח... ולא רק בניצול יעיל של גורמי הייצור למיקסום התפוקה (ביח׳ מוצר פיזיות). </t>
  </si>
  <si>
    <t>למזלכם, זה לא יהיה הרבה יותר מסובך. ולמעשה השלב הראשון של התהליך זהה לגמרי לשאלה קודמת. אחר כך נוסיף</t>
  </si>
  <si>
    <t>טוויסט קטן, של מכפלה במחיר ליחידה, כדי להגיע לתוצאות ראויות.</t>
  </si>
  <si>
    <t>חלקה מסוג ״א״ - עצי פרגית
מחיר ק״ג פרגית: 2 ש״ח</t>
  </si>
  <si>
    <t>חלקה מסוג ״ב״ - עצי קבב
מחיר ק״ג קבבי: 3 ש״ח</t>
  </si>
  <si>
    <t>תפוקת
פרגיות - TP</t>
  </si>
  <si>
    <t>תפוקת פרגיות שולית - MP</t>
  </si>
  <si>
    <t>שווי תפוקה שולית VMPL</t>
  </si>
  <si>
    <t>תפוקת
קבבים - TP</t>
  </si>
  <si>
    <t>תפוקת קבבים שולית MP</t>
  </si>
  <si>
    <t>שווי תפוקת קבבים שולית VMPL</t>
  </si>
  <si>
    <t>עובדים: 1</t>
  </si>
  <si>
    <t>שווי תפוקה כוללת (לא נדרש בסעיף זה, אך מועיל לסעיף ג):</t>
  </si>
  <si>
    <t xml:space="preserve">1 * 24 + 1 * 12 + 1 * 20 + 1 * 18 + 1 * 12 = </t>
  </si>
  <si>
    <t>ב. מהו השכר לעובד (הדרכה: שווי התפוקה של העובד האחרון):</t>
  </si>
  <si>
    <t>שווי תפוקת העובד האחרון הוא השכר הנקבע בתנאי תחרות משוכללת. לכן: 12 ש״ח.</t>
  </si>
  <si>
    <t>חלקה מסוג ״א״ - עצי פרגית</t>
  </si>
  <si>
    <t>חלקה מסוג ״ב״ - עצי קבב</t>
  </si>
  <si>
    <t>עובדים: 2</t>
  </si>
  <si>
    <t>שווי תפוקה כוללת במצב המוצא - סעיף א:</t>
  </si>
  <si>
    <t>שווי תפוקה כוללת במצב החדש - סעיף ב:</t>
  </si>
  <si>
    <t xml:space="preserve">24 * 2 + 12 * 1 + 20 * 1 + 18 * 1 = </t>
  </si>
  <si>
    <t>הסכום המירבי שנסכים לשלם:</t>
  </si>
  <si>
    <t xml:space="preserve">98 - 86 = </t>
  </si>
  <si>
    <t>עובדים יועסקו בהיקף המירבי וכל עוד שווי התפוקה שלהם גבוה (או לכל הפחות זהה) לשכר. כאן השכר 9, ולכן נעצור</t>
  </si>
  <si>
    <t>בשווי תפוקה שולית 9 לעובד ולא נעסיק עובדים מעבר לכך.</t>
  </si>
  <si>
    <t>מספר העובדים המועסקים:</t>
  </si>
  <si>
    <t>הכנסות (סך השווי):</t>
  </si>
  <si>
    <t xml:space="preserve">1 * 20 + 1 * 18 + 1 * 12 + 1 * 24 + 1 * 12 + 1 * 9 = </t>
  </si>
  <si>
    <t>הוצאות (שכר):</t>
  </si>
  <si>
    <t xml:space="preserve">6 * 9 = </t>
  </si>
  <si>
    <t>שישה עובדים בשכר של 9 ש״ח לעובד</t>
  </si>
  <si>
    <t>רווחי היצרן:</t>
  </si>
  <si>
    <t xml:space="preserve">95 - 54 = </t>
  </si>
  <si>
    <t>שאלה 1 מהקובץ</t>
  </si>
  <si>
    <t>למשק ״רופין״ 2 חלקות, האחת נועדה לגידול אבטיחים והשניה נועדה</t>
  </si>
  <si>
    <t>לגידול מלונים. מחיר מלון הוא 5 ש״ח ומחיר אבטיח 3 ש״ח. משק רופין</t>
  </si>
  <si>
    <t>משלם לעובדיו שכר מינימום.</t>
  </si>
  <si>
    <t>להלן פונקציית הייצור של החלקות:</t>
  </si>
  <si>
    <t>מספר עובדים</t>
  </si>
  <si>
    <t>תפוקת מלון</t>
  </si>
  <si>
    <t>תפוקת אבטיח</t>
  </si>
  <si>
    <t>סמנו את הטענה הנכונה:</t>
  </si>
  <si>
    <t>א. אם שכר המינימום 15 ש״ח המשק יעסיק 4 עובדים.</t>
  </si>
  <si>
    <t>ב. אם שכר המינימום 25 ש״ח המשק יעסיק 6 עובדים.</t>
  </si>
  <si>
    <t>ג. אם שכר המינימום 25 ש״ח המשק יעסיק 4 עובדים.</t>
  </si>
  <si>
    <t xml:space="preserve">ד. אם שכר המינימום הוא 15 ש״ח המשק יעסיק 6 עובדים. </t>
  </si>
  <si>
    <t>שווי תפ שולית</t>
  </si>
  <si>
    <t>שווי תפ׳ שולית</t>
  </si>
  <si>
    <t>VMPL</t>
  </si>
  <si>
    <t>שגוי, כי במצב כזה נכון להעסיק 6 עובדים כדלקמן:</t>
  </si>
  <si>
    <r>
      <t xml:space="preserve">שגוי, המשק יעסיק </t>
    </r>
    <r>
      <rPr>
        <b/>
        <sz val="12"/>
        <color rgb="FFFF0000"/>
        <rFont val="David"/>
        <family val="2"/>
        <charset val="177"/>
      </rPr>
      <t>2</t>
    </r>
    <r>
      <rPr>
        <sz val="12"/>
        <color rgb="FFFF0000"/>
        <rFont val="David"/>
        <family val="2"/>
        <charset val="177"/>
      </rPr>
      <t xml:space="preserve"> עובדים (קרדיט לתיקון שבוצע ב-14.2 ביחס לפרסום ב-11.2: תמר אזיזוב).</t>
    </r>
  </si>
  <si>
    <t>הסבר: לעולם לא נעסיק עובדים במצב שבו השכר לעובד גבוה מהתפוקה השולית.</t>
  </si>
  <si>
    <t>לכן, רק העובדים 1 ו-2 בשדה המלון רלוונטיים, כמסומן מטה.</t>
  </si>
  <si>
    <t>שגוי, יועסקו רק 2 עובדים (נימוק זהה לנימוק בסעיף ב).</t>
  </si>
  <si>
    <t xml:space="preserve">נכון, ראו פתרון סעיף א. </t>
  </si>
  <si>
    <t>שאלה 2 מהקובץ</t>
  </si>
  <si>
    <t>לרשות בעל מפעל לקופסאות שימורים 3 מכונות, לכל מכונה תפוקה שונה עפ״י הפירוט הבא:</t>
  </si>
  <si>
    <t>מכונה א</t>
  </si>
  <si>
    <t>מכונה ב</t>
  </si>
  <si>
    <t>מכונה ג</t>
  </si>
  <si>
    <t xml:space="preserve">מחיר קופסת שימורים הוא 2 ש״ח ובעל המפעל יכול לשכור כל כמות עובדים בשכר של 70 ש״ח לעובד. </t>
  </si>
  <si>
    <t>כמה עובדים יעסיק בעל המפעל, ומהרו הרווח שלו?</t>
  </si>
  <si>
    <t>מס׳ עובדים מועסקים - לפי המסומן מדובר ב-7 עובדים.</t>
  </si>
  <si>
    <t>סך ההכנסות:</t>
  </si>
  <si>
    <t>סיכום ערכי VMPL בירוק</t>
  </si>
  <si>
    <t>סך עלויות:</t>
  </si>
  <si>
    <t xml:space="preserve">70 * 7 = </t>
  </si>
  <si>
    <t>סך הרווח</t>
  </si>
  <si>
    <t xml:space="preserve">התשובה ד. </t>
  </si>
  <si>
    <t>שאלה 3 מהקובץ</t>
  </si>
  <si>
    <t>לרשות חקלאי 2 שדות, באחד ניתן לגדל אביטיחים ובשני מלונים, מחיר ק״ג אבטיחים הנו 2 ש״ח ומחיר ק״ג מלונים הנו</t>
  </si>
  <si>
    <t>כ-3 ש״ח, להלן פונקציית הייצור של החקלאי:</t>
  </si>
  <si>
    <t>לרשות החקלאי 6 עובדים. מהם רווחי החקלאי?</t>
  </si>
  <si>
    <t>בשלב ראשון נייצר טבלת שווי תפוקה שולית VMPL כדי לבדוק את ההקצאה היעילה.</t>
  </si>
  <si>
    <t>שכר עובד = לפי שווי תפוקה שולית של עובד אחרון:</t>
  </si>
  <si>
    <t>כפול מס׳ עובדים מועסקים:</t>
  </si>
  <si>
    <t>סך הכנסות - סיכום VMPL</t>
  </si>
  <si>
    <t>סך הרווח - הכנסות בניכוי עלויות</t>
  </si>
  <si>
    <t xml:space="preserve">142 - 84 = </t>
  </si>
  <si>
    <t>לייצר, והאם כדאי לו לייצר בכלל?</t>
  </si>
  <si>
    <t xml:space="preserve">בכך נעמיק במפגש זה. </t>
  </si>
  <si>
    <t>אז בקיצור, שי:</t>
  </si>
  <si>
    <t>א. כמה יחידות לייצר</t>
  </si>
  <si>
    <t>ב. האם בכלל כדאי לייצר</t>
  </si>
  <si>
    <t>אלו השאלות של המפגש, נכון?</t>
  </si>
  <si>
    <t>בהחלט כן!</t>
  </si>
  <si>
    <t>הנחות יסוד:</t>
  </si>
  <si>
    <t xml:space="preserve">אנו פועלים תחת הנחות קלאסיות, שהאפיון של כולן יחד זוכה לכינוי ״תחרות משוכללת״. </t>
  </si>
  <si>
    <t>בהתאם להנחות קלאסיות אלו, קיים מספר רב של שחקנים בשווקים: גם יצרנים (שמייצרים, כאילו דה), וגם צרכנים</t>
  </si>
  <si>
    <t xml:space="preserve">שקונים / צורכים (כמה הגיוני). </t>
  </si>
  <si>
    <t>ברגע שיש תחרות משוכללת כזו, אף יצרן לא יכול לבדו לקבוע את המחיר בשוק. ומדוע? נחשוב למשל על מצב שבו יש</t>
  </si>
  <si>
    <t>מיליון מורים שמעניקים שיעורים פרטיים בכלכלה. וכולם מוכשרים בדיוק באותה מידה (הנחה קצת בעייתית,</t>
  </si>
  <si>
    <t>כמו יתר ההנחות של תחרות. משוכללת, אבל זרמו איתי). במקרה כזה אנחנו טוענים יחד באופן חד משמעי: אין מצב</t>
  </si>
  <si>
    <t>שמורה יחליט שהוא מעלה את התעריף לשעה מעבר למקובל בשוק, ומישהו יגיע אליו, נכון? ברור שלא. ואם הוא מוזיל</t>
  </si>
  <si>
    <t>את המחיר, זה גם לא באמת ישפיע על מחיר השוק, משום שמדובר במורה אחד מבין מיליונים, ומהר מאד תתמלא</t>
  </si>
  <si>
    <t>מכסת השעות שלו כך שהמחיר בשווקים בסך הכל לא ישתנה.</t>
  </si>
  <si>
    <t>מכל מקום, בין אם אהבתם את ההסבר ובין אם לא, העניין כאן פשוט ברמת היישום:</t>
  </si>
  <si>
    <t>בשוק תחרותי (תחרות משוכללת) אף יצרן או צרכן לא קובעים את המחיר בעצמם. המחיר נקבע לפי תנאי השוק,</t>
  </si>
  <si>
    <t>והוא יהיה תקף לכל השחקנים בשוק, נקודה.</t>
  </si>
  <si>
    <t xml:space="preserve">אוקיי שי אז אפשר כללים? איך יודעים כמה לייצר? </t>
  </si>
  <si>
    <t>כן בטח, ההגדרות הן:</t>
  </si>
  <si>
    <t>בטווח הקצר נייצר, אם ורק אם מחיר יחידה גבוה (או שווה) לעלות המשתנה הממוצעת המינימלית:</t>
  </si>
  <si>
    <t>P &gt;= Min(AVC)</t>
  </si>
  <si>
    <t>בטווח הארוך נייצר, אם ורק אם מחיר יחידה גבוה (או שווה) לעלות הכוללת הממוצעת המינימלית:</t>
  </si>
  <si>
    <t>P &gt;= Min (ATC)</t>
  </si>
  <si>
    <t>היקף הייצור עצמו - בכל מקרה שבו אכן כדאי לייצר ייקבע לפי:</t>
  </si>
  <si>
    <t>P &gt;= MC</t>
  </si>
  <si>
    <t xml:space="preserve">וזאת בחלק העולה של עקום ה - MC. </t>
  </si>
  <si>
    <t>וכמובן, הגדרות אלו דורשות ליבון חזק מאד ודוגמא מספרית, ומיד נגיע אליה.</t>
  </si>
  <si>
    <t>בינתיים, עוד קצת מושגים:</t>
  </si>
  <si>
    <t>TC = FC + VC</t>
  </si>
  <si>
    <t>עלות כוללת (או: סך ההוצאות)</t>
  </si>
  <si>
    <t>FC</t>
  </si>
  <si>
    <t>עלויות קבועות</t>
  </si>
  <si>
    <t>VC</t>
  </si>
  <si>
    <t>עלויות / הוצאות משתנות</t>
  </si>
  <si>
    <t>Q</t>
  </si>
  <si>
    <t>מספר היחידות</t>
  </si>
  <si>
    <t>ATC = TC/Q</t>
  </si>
  <si>
    <t>עלות כוללת ממוצעת: היחס בין העלות הכוללת לבין מספר יחידות המוצר</t>
  </si>
  <si>
    <t>AVC = VC/Q</t>
  </si>
  <si>
    <t>עלות משתנה ממוצעת: היחס בין העלות המשתנה לבין מספר יחידות המוצר</t>
  </si>
  <si>
    <t>MC</t>
  </si>
  <si>
    <t>עלות שולית, לפי הפרשי העלויות חלקי הפרשי היחידות בין כל 2 רמות ייצור, נציג בהמשך.</t>
  </si>
  <si>
    <t>P</t>
  </si>
  <si>
    <t>מחיר המכירה ליחידה</t>
  </si>
  <si>
    <t>טוב חייבים מספרים שי... זה קשוח ככה...</t>
  </si>
  <si>
    <t xml:space="preserve">נכון. </t>
  </si>
  <si>
    <t>תרגיל 1 - הבנה של סוגי עלויות והקשר לעקום ההיצע</t>
  </si>
  <si>
    <t xml:space="preserve">בתרגילים הקשורים לעקומת ההיצע (כמה היצרן ייצר במחירים שונים) בדרך כלל נקבל נתוני כמויות אבל גם את </t>
  </si>
  <si>
    <t>נתוני העלות הכוללת בצורה ברורה ובערכים כספיים (ש״ח).</t>
  </si>
  <si>
    <t>עלות קבועה</t>
  </si>
  <si>
    <t>עלות משתנה</t>
  </si>
  <si>
    <t>בלתי תלויה בכמות המיוצרת</t>
  </si>
  <si>
    <t>תלויה בכמות המיוצרת</t>
  </si>
  <si>
    <t>כגון שכר דירה</t>
  </si>
  <si>
    <t>כגון חומרי גלם</t>
  </si>
  <si>
    <t>כשמייצרים 0</t>
  </si>
  <si>
    <t>בהגדרה: העלות הכוללת</t>
  </si>
  <si>
    <t>היא עלות קבועה</t>
  </si>
  <si>
    <t>לפניכם נתונים בדבר היקפי ייצור שונים המתאפשרים אצל יצרן מסוים, והעלות הכוללת בגין היקפי הייצור השונים.</t>
  </si>
  <si>
    <t>כמות</t>
  </si>
  <si>
    <t>ממוצעת</t>
  </si>
  <si>
    <t>TC</t>
  </si>
  <si>
    <t>ATC</t>
  </si>
  <si>
    <t>AVC</t>
  </si>
  <si>
    <t>א. השלימו את הטבלה.</t>
  </si>
  <si>
    <t>ב. אם מחיר המוצר הוא 10 ש״ח, האם נייצר? במידה וכן, כמה נייצר?</t>
  </si>
  <si>
    <t>ג. אם מחיר המוצר הוא 16 ש״ח, האם נייצר? במידה וכן, כמה נייצר?</t>
  </si>
  <si>
    <t>ד. אם מחיר המוצר הוא 22 ש״ח, האם נייצר? במידה וכן, כמה נייצר?</t>
  </si>
  <si>
    <t>TC/Q</t>
  </si>
  <si>
    <t>VC/Q</t>
  </si>
  <si>
    <t>TC - FC</t>
  </si>
  <si>
    <t>כמות (יח׳)</t>
  </si>
  <si>
    <t>הסברים נוספים:</t>
  </si>
  <si>
    <t>ה- FC הוא העלות הכוללת בהיקף ייצור 0, והוא קבוע בכל היקפי הייצור בהגדרה.</t>
  </si>
  <si>
    <t>ה-VC הוא ההפרש בין העלות הכוללת לבין העלות הקבועה. למשל, עבור Q=1</t>
  </si>
  <si>
    <t>VC = 44 - 28 = 16</t>
  </si>
  <si>
    <t>עבור Q=2</t>
  </si>
  <si>
    <t>VC = 52 - 28 = 24</t>
  </si>
  <si>
    <t xml:space="preserve">ה-ATC הוא היחס בין העלות הכוללת בכל היקף ייצור - לבין ה - Q. </t>
  </si>
  <si>
    <t>למשל, עבור Q=1</t>
  </si>
  <si>
    <t>ATC = 44/1 = 44</t>
  </si>
  <si>
    <t>ATC = 52/2 = 26</t>
  </si>
  <si>
    <t xml:space="preserve">ה-AVC הוא היחס בין העלות המשתנה VC לבין הכמות Q. </t>
  </si>
  <si>
    <t>למשל עבור Q = 1</t>
  </si>
  <si>
    <t>AVC = 16/1 = 16</t>
  </si>
  <si>
    <t>AVC = 24/2 = 12</t>
  </si>
  <si>
    <t>ה-MC הוא ההפרש בין ערכי TC (וגם בין ערכי VC) בין כל שתי רמות ייצור עוקבות.</t>
  </si>
  <si>
    <t>למשל, עבור Q=2</t>
  </si>
  <si>
    <t>MC(2) = VC(2) - VC(1) = 24 - 16 = 8</t>
  </si>
  <si>
    <t>או</t>
  </si>
  <si>
    <t xml:space="preserve">MC (2) = TC(2) - TC(1) = 52 - 44 = 8 </t>
  </si>
  <si>
    <t>למשל עבור Q=3</t>
  </si>
  <si>
    <t>MC (3) = TC(3) - TC(2) = 64 - 52 = 12</t>
  </si>
  <si>
    <t xml:space="preserve">מחיר המוצר = בכמה מוכרים אותו (לא העלות / ההוצאה! אלא זהו מחיר המכירה - ההכנסה ליחידה). </t>
  </si>
  <si>
    <t>האם כדאי לייצר</t>
  </si>
  <si>
    <t>בטווח הקצר</t>
  </si>
  <si>
    <t>בטווח הארוך</t>
  </si>
  <si>
    <t>עלות קבועה בלתי ניתנת</t>
  </si>
  <si>
    <t>ניתן לבטל עלויות קבועות</t>
  </si>
  <si>
    <t>לביטול</t>
  </si>
  <si>
    <t>אם סוגרים את החברה</t>
  </si>
  <si>
    <t xml:space="preserve">לכן מביטים רק על </t>
  </si>
  <si>
    <t>לכן מביטים על העלות הכוללת:</t>
  </si>
  <si>
    <t>העלות המשתנה</t>
  </si>
  <si>
    <t>משתנה + קבועה</t>
  </si>
  <si>
    <t>בטווח הקצר:</t>
  </si>
  <si>
    <t>בטווח הארוך:</t>
  </si>
  <si>
    <t>כדאי לייצר רק אם</t>
  </si>
  <si>
    <t>מחיר המכירה (P)</t>
  </si>
  <si>
    <t>גבוה או שווה מ- minAVC</t>
  </si>
  <si>
    <t>גבוה או שווה מ-minATC</t>
  </si>
  <si>
    <t>מהעלות המשתנה הממוצעת המינימלית</t>
  </si>
  <si>
    <t>מהעלות הכוללת הממוצעת המינימלית</t>
  </si>
  <si>
    <t>P&gt;=min(AVC)</t>
  </si>
  <si>
    <t>P&gt;=min(ATC)</t>
  </si>
  <si>
    <t xml:space="preserve">נתון בסעיף - המחיר 10 ש״ח. </t>
  </si>
  <si>
    <t>בשאלה זו מתקיים כי:</t>
  </si>
  <si>
    <t>P = 10 &lt; min(AVC) = 12</t>
  </si>
  <si>
    <t>P = 10 &lt; min(ATC) = 20</t>
  </si>
  <si>
    <t>לא כדאי לייצר בטווח הקצר!</t>
  </si>
  <si>
    <t>לא כדאי לייצר בטווח הארוך!</t>
  </si>
  <si>
    <t>ב. אם מחיר המוצר הוא 16 ש״ח, האם נייצר? במידה וכן, כמה נייצר?</t>
  </si>
  <si>
    <t>כדאיות</t>
  </si>
  <si>
    <t>ייצור</t>
  </si>
  <si>
    <t>כן</t>
  </si>
  <si>
    <t>לא</t>
  </si>
  <si>
    <r>
      <t xml:space="preserve">P = 16 </t>
    </r>
    <r>
      <rPr>
        <sz val="12"/>
        <color rgb="FFFF0000"/>
        <rFont val="David"/>
        <family val="2"/>
        <charset val="177"/>
      </rPr>
      <t>&gt;</t>
    </r>
    <r>
      <rPr>
        <sz val="12"/>
        <color theme="1"/>
        <rFont val="David"/>
        <family val="2"/>
        <charset val="177"/>
      </rPr>
      <t xml:space="preserve"> min(AVC) = 12</t>
    </r>
  </si>
  <si>
    <t>P = 16 &lt; min(ATC) = 20</t>
  </si>
  <si>
    <t>כדאי לייצר בטווח הקצר!</t>
  </si>
  <si>
    <t>כמה נייצר?</t>
  </si>
  <si>
    <t>הכמות תקבע (בהנחה שכדאי</t>
  </si>
  <si>
    <t>לייצר) עד הנקודה שבה P=MC</t>
  </si>
  <si>
    <t>בחלק העולה של MC</t>
  </si>
  <si>
    <t xml:space="preserve">כאן ספציפית P=MC גם בהיקף ייצור 1, וגם בהיקף ייצור 4. </t>
  </si>
  <si>
    <t>אבל בהיקף ייצור 1 - אנחנו לא בחלק העולה של MC, כי בשורות הבאות ערכו יורד.</t>
  </si>
  <si>
    <r>
      <t xml:space="preserve">לעומת זאת בהיקף ייצור 4 ה- MC בחלק העולה. זו הנקודה שבה נייצר. </t>
    </r>
    <r>
      <rPr>
        <b/>
        <sz val="12"/>
        <color theme="1"/>
        <rFont val="David"/>
        <family val="2"/>
        <charset val="177"/>
      </rPr>
      <t>נייצר 4 בטווח הקצר.</t>
    </r>
  </si>
  <si>
    <t>ג. אם מחיר המוצר הוא 22 ש״ח, האם נייצר? במידה וכן, כמה נייצר?</t>
  </si>
  <si>
    <t xml:space="preserve">תזכורת לגבי הדרישה - נייצר בטווח הקצר רק אם המחיר (22) גבוה יותר ממינימום AVC. </t>
  </si>
  <si>
    <t xml:space="preserve">נייצר בטווח הארוך רק אם המחיר (22) גבוה יותר ממינימום ATC. </t>
  </si>
  <si>
    <t>לכן במקרה זה נייצר בטווח הקצר וגם בטווח הארוך.</t>
  </si>
  <si>
    <t>כאשר מייצרים, בטווח הקצר הייצור ייקבע בחלק העולה של MC, שנמצא מעל מינימום AVC. וכל עוד P&gt;=AVC</t>
  </si>
  <si>
    <r>
      <t xml:space="preserve">P = 22 </t>
    </r>
    <r>
      <rPr>
        <sz val="12"/>
        <color rgb="FFFF0000"/>
        <rFont val="David"/>
        <family val="2"/>
        <charset val="177"/>
      </rPr>
      <t>&gt;</t>
    </r>
    <r>
      <rPr>
        <sz val="12"/>
        <color theme="1"/>
        <rFont val="David"/>
        <family val="2"/>
        <charset val="177"/>
      </rPr>
      <t xml:space="preserve"> min(AVC) = 12</t>
    </r>
  </si>
  <si>
    <r>
      <t xml:space="preserve">P = 22 </t>
    </r>
    <r>
      <rPr>
        <sz val="12"/>
        <color rgb="FFFF0000"/>
        <rFont val="David"/>
        <family val="2"/>
        <charset val="177"/>
      </rPr>
      <t>&gt;</t>
    </r>
    <r>
      <rPr>
        <sz val="12"/>
        <color theme="1"/>
        <rFont val="David"/>
        <family val="2"/>
        <charset val="177"/>
      </rPr>
      <t xml:space="preserve"> min(ATC) = 20</t>
    </r>
  </si>
  <si>
    <t>כדאי לייצר בטווח הארוך!</t>
  </si>
  <si>
    <t xml:space="preserve">היקף הייצור נקבע בחלק </t>
  </si>
  <si>
    <t xml:space="preserve">אם כדאי לייצר בטווח </t>
  </si>
  <si>
    <t xml:space="preserve">העולה של MC. </t>
  </si>
  <si>
    <t xml:space="preserve">הארוך - </t>
  </si>
  <si>
    <t xml:space="preserve">במעבר מיח׳ 1 ל-2, </t>
  </si>
  <si>
    <t>היקף הייצור</t>
  </si>
  <si>
    <t>אני בחלק היורד (מ-16 ל-8).</t>
  </si>
  <si>
    <t>יהיה זהה לטווח הקצר</t>
  </si>
  <si>
    <t xml:space="preserve">לכן מייצרים לפחות 2 יח׳ - </t>
  </si>
  <si>
    <t>אבל ממשיכים לייצר גם</t>
  </si>
  <si>
    <t>לאחר מכן, כל עוד P&gt;=MC</t>
  </si>
  <si>
    <t>עקומת ההיצע</t>
  </si>
  <si>
    <t xml:space="preserve">הגדרה: עקומת ההיצע של היצרן היא החלק העולה של עקום ה- MC בטווח הקצר החל ממינימום AVC ובטווח </t>
  </si>
  <si>
    <t>הארוך החל ממינימום ATC</t>
  </si>
  <si>
    <r>
      <t xml:space="preserve">בשפה פשוטה: עקום ההיצע של הטווח הקצר הוא </t>
    </r>
    <r>
      <rPr>
        <b/>
        <sz val="12"/>
        <color rgb="FF0070C0"/>
        <rFont val="David"/>
        <family val="2"/>
        <charset val="177"/>
      </rPr>
      <t>הכחול</t>
    </r>
    <r>
      <rPr>
        <sz val="12"/>
        <color theme="1"/>
        <rFont val="David"/>
        <family val="2"/>
        <charset val="177"/>
      </rPr>
      <t xml:space="preserve"> ומה שמעליו, עקום ההיצע של </t>
    </r>
    <r>
      <rPr>
        <b/>
        <sz val="12"/>
        <color rgb="FFFF0000"/>
        <rFont val="David"/>
        <family val="2"/>
        <charset val="177"/>
      </rPr>
      <t>הטווח הארוך</t>
    </r>
    <r>
      <rPr>
        <sz val="12"/>
        <color theme="1"/>
        <rFont val="David"/>
        <family val="2"/>
        <charset val="177"/>
      </rPr>
      <t xml:space="preserve"> הוא רק</t>
    </r>
  </si>
  <si>
    <t>החלק באדום. להלן המחשה בנתוני האירוע (תרגיל 1 לעיל).</t>
  </si>
  <si>
    <t xml:space="preserve">ש״ח </t>
  </si>
  <si>
    <t xml:space="preserve">שאלות מבחינות - פותרים ביחד, מה שלא נספיק פתרון יועלה לקראת המפגש הבא. </t>
  </si>
  <si>
    <t>תרגיל 2 - שאלה מבחינה</t>
  </si>
  <si>
    <t>עקומת ההיצע של הטווח הקצר היא:</t>
  </si>
  <si>
    <t xml:space="preserve">א. עקומת ההוצאות השוליות החל מ-Min ATC. </t>
  </si>
  <si>
    <t xml:space="preserve">ב. עקומת ההוצאות השוליות החל מ-Min AVC. </t>
  </si>
  <si>
    <t>ג. עקומה שיורדת משמאל לימין.</t>
  </si>
  <si>
    <t>ד. עקומת ההוצאות השוליות לכל אורכה.</t>
  </si>
  <si>
    <t>ה. כל יתר התשובות שגויות.</t>
  </si>
  <si>
    <t xml:space="preserve">התשובה הנכונה: ב. </t>
  </si>
  <si>
    <t>תרגיל 3 - שאלה מבחינה</t>
  </si>
  <si>
    <t>להלן פונקציית ייצור של יצרן נקניק:</t>
  </si>
  <si>
    <t>בנתונים אלו, ובהנחה שמחיר המוצר 50 ש״ח:</t>
  </si>
  <si>
    <t>א. היצרן ייצר רק בטווח הקצר.</t>
  </si>
  <si>
    <t>ב. היצרן ייצר גם בטווח הקצר וגם בטווח הארוך.</t>
  </si>
  <si>
    <t>ג. היצרן לא ייצר כלל.</t>
  </si>
  <si>
    <t>ד. לא ניתן לדעת האם וכמה יחידות היצרן ייצר.</t>
  </si>
  <si>
    <t>עלות</t>
  </si>
  <si>
    <t>כמות יח׳</t>
  </si>
  <si>
    <t>שולית</t>
  </si>
  <si>
    <t xml:space="preserve">המחיר P=50. </t>
  </si>
  <si>
    <t>לכן:</t>
  </si>
  <si>
    <t>P &lt; min(AVC)</t>
  </si>
  <si>
    <t>לא כדאי לייצר בטווח הקצר</t>
  </si>
  <si>
    <t>P &lt; min(ATC)</t>
  </si>
  <si>
    <t>לא כדאי לייצר בטווח הארוך</t>
  </si>
  <si>
    <t>התשובה ג. לא כדאי לייצר. באף מצב. נקודה. כל טוב לאדוני.</t>
  </si>
  <si>
    <t>תרגיל 4 - שאלה מבחינה</t>
  </si>
  <si>
    <t xml:space="preserve">פירמה נמצאת בתחרות משוכללת גילתה כי המחיר של יחידת נקניק שאותו היא מייצרת גבוה ממינימום ההוצאה </t>
  </si>
  <si>
    <t>המשתנה הממוצעת אך נמוך ממינימום ההוצאה הכוללת הממוצעת. מה עליה לעשות, על מנת למקסם רווחיה?</t>
  </si>
  <si>
    <t>א. להפסיק לייצר באופן מיידי</t>
  </si>
  <si>
    <t>ב. להמשיך לייצר בטווח הקצר, אך לסגור את העסק בטווח הארוך</t>
  </si>
  <si>
    <t>ג. להמשיך לייצר גם בטווח הקצר וגם בטווח הארוך</t>
  </si>
  <si>
    <t>ד. להעלות את מחיר המוצר.</t>
  </si>
  <si>
    <t>כדאי לייצר בטווח הקצר:</t>
  </si>
  <si>
    <t>כדאי לייצר בטווח הארוך:</t>
  </si>
  <si>
    <t>המחיר גבוה (או שווה)</t>
  </si>
  <si>
    <r>
      <t xml:space="preserve">אך המחיר לצערי </t>
    </r>
    <r>
      <rPr>
        <b/>
        <sz val="12"/>
        <color theme="1"/>
        <rFont val="David"/>
        <family val="2"/>
        <charset val="177"/>
      </rPr>
      <t>איננו</t>
    </r>
  </si>
  <si>
    <t>למינימום ההוצאה המשתנה</t>
  </si>
  <si>
    <t>גבוה (או שווה) למינימום</t>
  </si>
  <si>
    <t>הממוצעת</t>
  </si>
  <si>
    <t>ההוצאה הכוללת הממוצעת,</t>
  </si>
  <si>
    <t>התנאי מתקיים!</t>
  </si>
  <si>
    <t xml:space="preserve">אלא נמוך ממנו (נתון). </t>
  </si>
  <si>
    <t>לכן התנאי לא מתקיים!</t>
  </si>
  <si>
    <t xml:space="preserve">התשובה: ב. </t>
  </si>
  <si>
    <t>תרגיל 5 - שאלה מבחינה</t>
  </si>
  <si>
    <t>מחיר המוצר בשוק הוא 7 ש״ח ליחידה. על מנת להגיע למקסימום רווח, היצרן ייצר:</t>
  </si>
  <si>
    <t>א. 2 יחידות, וזאת בטווח הקצר בלבד.</t>
  </si>
  <si>
    <t xml:space="preserve">ב. 6 יחידות בטווח הארוך. </t>
  </si>
  <si>
    <t>ג. 5 יחידות בטווח הארוך.</t>
  </si>
  <si>
    <t>ד. לא כדאי לייצר, לא בטווח הקצר ולא בטווח הארוך.</t>
  </si>
  <si>
    <t>כדאי לייצר גם בטווח הארוך וגם בטווח הקצר, כי מחיר המוצר בשוק גבוה מ- minATC ומ- minAVC</t>
  </si>
  <si>
    <r>
      <t xml:space="preserve">נייצר 6 יח׳ - P=MC בהיקף ייצור כזה, ו-MC הוא בחלק העולה. </t>
    </r>
    <r>
      <rPr>
        <b/>
        <sz val="12"/>
        <color theme="1"/>
        <rFont val="David"/>
        <family val="2"/>
        <charset val="177"/>
      </rPr>
      <t>התשובה ב.</t>
    </r>
    <r>
      <rPr>
        <sz val="12"/>
        <color theme="1"/>
        <rFont val="David"/>
        <family val="2"/>
        <charset val="177"/>
      </rPr>
      <t xml:space="preserve"> </t>
    </r>
  </si>
  <si>
    <r>
      <t xml:space="preserve">תרגול נוסף בסגנון שאלה ״גדולה״ (חשוב </t>
    </r>
    <r>
      <rPr>
        <b/>
        <sz val="12"/>
        <color rgb="FFFF0000"/>
        <rFont val="David"/>
        <family val="2"/>
        <charset val="177"/>
      </rPr>
      <t>להבנה</t>
    </r>
    <r>
      <rPr>
        <b/>
        <sz val="12"/>
        <color theme="1"/>
        <rFont val="David"/>
        <family val="2"/>
        <charset val="177"/>
      </rPr>
      <t xml:space="preserve">; פחות מייצג </t>
    </r>
    <r>
      <rPr>
        <b/>
        <sz val="12"/>
        <color rgb="FFFF0000"/>
        <rFont val="David"/>
        <family val="2"/>
        <charset val="177"/>
      </rPr>
      <t xml:space="preserve">לבחינה כי ארוך, </t>
    </r>
    <r>
      <rPr>
        <b/>
        <sz val="12"/>
        <rFont val="David"/>
        <family val="2"/>
        <charset val="177"/>
      </rPr>
      <t>לכן לא נפתור ביחד אך אהיה זמין</t>
    </r>
    <r>
      <rPr>
        <b/>
        <sz val="12"/>
        <color theme="1"/>
        <rFont val="David"/>
        <family val="2"/>
        <charset val="177"/>
      </rPr>
      <t>)</t>
    </r>
  </si>
  <si>
    <t xml:space="preserve">תרגיל 6 - פונקציית הייצור ועקומת ההיצע </t>
  </si>
  <si>
    <t>לפניכם נתונים אודות ההוצאה של פירמת ״הנקניק וחבריו״ המתמחה בייצור נקניקיות.</t>
  </si>
  <si>
    <t xml:space="preserve">עלות </t>
  </si>
  <si>
    <t>ביחידות</t>
  </si>
  <si>
    <t xml:space="preserve">כוללת </t>
  </si>
  <si>
    <t>ב. כמה יחידות תייצר ותמכור הפירמה בהנחה שמחיר נקניקיה הוא 20 ש״ח? הפרידו בין טווח קצר לארוך.</t>
  </si>
  <si>
    <t>מה יהיה הרווח של הפירמה?</t>
  </si>
  <si>
    <t>ג. כמה יחידות תייצר ותמכור הפירמה בהנחה שמחיר נקניקיה הוא 24 ש״ח? הפרידו בין טווח קצר לארוך.</t>
  </si>
  <si>
    <t>ד. כמה יחידות תייצר ותמכור הפירמה בהנחה שמחיר נקניקיה הוא 42 ש״ח? הפרידו בין טווח קצר לארוך.</t>
  </si>
  <si>
    <t>ה. התוו את עקומת ההיצע לנקניקיות בגרף, בהפרדה בין טווח קצר וארוך.</t>
  </si>
  <si>
    <t xml:space="preserve">שימו לב ביטלתי את סעיפים ו-ח הואיל והם מאד ארוכים ולא תורמים מידע משמעותי לניתוח. אני מעדיף </t>
  </si>
  <si>
    <t xml:space="preserve">שנעסוק בשאלות קצרות יותר המכינות לבחינה. </t>
  </si>
  <si>
    <t>לא רלוונטי</t>
  </si>
  <si>
    <t>מינימום</t>
  </si>
  <si>
    <t>מחיר המוצר בשוק נמוך ממינ׳ ATC וכן ממינ׳ AVC לכן לא נייצר - לא בטווח הקצר ולא בטווח הארוך.</t>
  </si>
  <si>
    <t xml:space="preserve">כפועל יוצא, בטווח הקצר הפירמה בעצם מפסידה את כל העלויות הקבועות (ההפסד יהיה 36). </t>
  </si>
  <si>
    <t xml:space="preserve">בטווח הארוך, הפירמה יכולה לבטל גם את העלויות הקבועות, ואז הרווח שלה יהיה 0. </t>
  </si>
  <si>
    <r>
      <t xml:space="preserve">מחיר המוצר בשוק נמוך ממינ׳ ATC ולכן בטווח </t>
    </r>
    <r>
      <rPr>
        <b/>
        <sz val="12"/>
        <color theme="1"/>
        <rFont val="David"/>
        <family val="2"/>
        <charset val="177"/>
      </rPr>
      <t xml:space="preserve">הארוך </t>
    </r>
    <r>
      <rPr>
        <sz val="12"/>
        <color theme="1"/>
        <rFont val="David"/>
        <family val="2"/>
        <charset val="177"/>
      </rPr>
      <t>לא ייצר.</t>
    </r>
  </si>
  <si>
    <r>
      <t xml:space="preserve">יחד עם זאת הוא שווה למינ׳ AVC ולכן </t>
    </r>
    <r>
      <rPr>
        <b/>
        <sz val="12"/>
        <color theme="1"/>
        <rFont val="David"/>
        <family val="2"/>
        <charset val="177"/>
      </rPr>
      <t>בטווח הקצר</t>
    </r>
    <r>
      <rPr>
        <sz val="12"/>
        <color theme="1"/>
        <rFont val="David"/>
        <family val="2"/>
        <charset val="177"/>
      </rPr>
      <t xml:space="preserve"> כדאי לייצר (התנאי הוא P גדול או שווה למינ׳ AVC). </t>
    </r>
  </si>
  <si>
    <t>כמה נייצר? הביטו על עקומת MC. ה-MC יורד עד וכולל היקף ייצור של 3 יח׳. לכן ממשיכים לייצר. משם והלאה</t>
  </si>
  <si>
    <t>ה - MC עולה, ונעצור בנקודה שבה הוא משתווה (או הכי קרוב למשתווה) למחיר המוצר. וזו נקודה שבה היקף הייצור</t>
  </si>
  <si>
    <t xml:space="preserve">הוא בדיוק 4. </t>
  </si>
  <si>
    <t xml:space="preserve">אז בטווח הקצר נייצר 4 יח׳. </t>
  </si>
  <si>
    <t>לעניין חישוב הרווח, שימו לב:</t>
  </si>
  <si>
    <t>הכנסות:</t>
  </si>
  <si>
    <t>הוצאות משתנות:</t>
  </si>
  <si>
    <t>רווח טווח קצר:</t>
  </si>
  <si>
    <t>הרווח בטווח הקצר הוא לפי ההפרש בין ההכנסות ל - VC בלבד</t>
  </si>
  <si>
    <t>הפסד טווח ארוך:</t>
  </si>
  <si>
    <t xml:space="preserve">הרווח / ההפסד בטווח הארוך הוא לפי ההפרש בין רווח טווח קצר </t>
  </si>
  <si>
    <t>לבין העלויות הקבועות.</t>
  </si>
  <si>
    <t>מחיר המוצר בשוק גבוה ממינימום ATC. לכן החברה תייצר בטווח הארוך.</t>
  </si>
  <si>
    <t>הוא כמובן גבוה גם ממינימום AVC. לכן החברה תייצר גם בטווח הקצר.</t>
  </si>
  <si>
    <t>היקף הייצור ייקבע בחלק העולה של ה - MC (לאחר היקף ייצור של 3 יח׳), במצב שבו P קרוב ככל</t>
  </si>
  <si>
    <t xml:space="preserve">הניתן לשוויון ל - MC (אבל לא מעליו). </t>
  </si>
  <si>
    <t xml:space="preserve">כאן, המצב הכי קרוב ל - P=MC בחלק העולה הוא בהיקף ייצור של 8. </t>
  </si>
  <si>
    <t>לכן גם בטווח הארוך וגם בטווח הקצר החברה תייצר 8 יח׳.</t>
  </si>
  <si>
    <t>רווח טווח ארוך</t>
  </si>
  <si>
    <t>ו. התוו את עקומת ההיצע לנקניקיות בגרף, בהפרדה בין טווח קצר וארוך.</t>
  </si>
  <si>
    <t>וכעת לנושא עצמו - עקומת הביקוש וצורתה</t>
  </si>
  <si>
    <t xml:space="preserve">הטענה הבסיסית תגרוס: שככל שמחיר המוצר יורד, הכמות הנדרשת ממנו תעלה. </t>
  </si>
  <si>
    <t>לכן, עקומת הביקוש יורדת משמאל לימין.</t>
  </si>
  <si>
    <t>מחיר המוצר בש״ח</t>
  </si>
  <si>
    <t>עקומת</t>
  </si>
  <si>
    <t>הביקוש</t>
  </si>
  <si>
    <t>כמות מבוקשת</t>
  </si>
  <si>
    <t>גורמים המשפיעים על הביקוש - מזיזים את כל עקומת הביקוש</t>
  </si>
  <si>
    <t>שינויים אלו הם:</t>
  </si>
  <si>
    <t>א. שינויים בהכנסה.</t>
  </si>
  <si>
    <t xml:space="preserve">ב. שינויים במחירי מוצרים אחרים (תחליפיים / משלימים). </t>
  </si>
  <si>
    <t xml:space="preserve">ג. שינוי בטעמים (ברצונות של הצרכן). </t>
  </si>
  <si>
    <t>מקרה 1 - שינויים בעקומת הביקוש בעקבות שינויים בהכנסה</t>
  </si>
  <si>
    <t>להלן מטריצה המציגה את השינויים בעקומת הביקוש בכפוף לשינויים בסך ההכנסה של הצרכן:</t>
  </si>
  <si>
    <t>סוג מוצר</t>
  </si>
  <si>
    <t>עלייה בהכנסה</t>
  </si>
  <si>
    <t>ירידה בהכנסה</t>
  </si>
  <si>
    <t>נורמלי</t>
  </si>
  <si>
    <t>ביקוש גדל</t>
  </si>
  <si>
    <t>ביקוש קטן</t>
  </si>
  <si>
    <t>עקומה נעה ימינה / למעלה</t>
  </si>
  <si>
    <t>עקומה נעה שמאלה / למטה</t>
  </si>
  <si>
    <t>נחות</t>
  </si>
  <si>
    <t>נייטרלי</t>
  </si>
  <si>
    <t>אין שינוי בעקומת הביקוש</t>
  </si>
  <si>
    <t>המחשות גרפיות:</t>
  </si>
  <si>
    <t>מוצר נורמלי</t>
  </si>
  <si>
    <t>עקום ביקוש = עקום D</t>
  </si>
  <si>
    <t>הכנסה = I</t>
  </si>
  <si>
    <t>מוצר נחות</t>
  </si>
  <si>
    <t>מוצר נייטרלי</t>
  </si>
  <si>
    <t xml:space="preserve">אין מה להמחיש. לא משנה כמה ההכנסה תנוע העקום תקוע באותו מצב,  </t>
  </si>
  <si>
    <t>כמו החיים של המרצה.</t>
  </si>
  <si>
    <t>מקרה 2 - שינויים בעקומת הביקוש בעקבות שינויים במחירי מוצרים אחרים</t>
  </si>
  <si>
    <t>סוג מוצרים</t>
  </si>
  <si>
    <t>עלייה במחיר המוצר הנוסף</t>
  </si>
  <si>
    <t>ירידה במחיר המוצר הנוסף</t>
  </si>
  <si>
    <t>תחליפיים</t>
  </si>
  <si>
    <t>משלימים</t>
  </si>
  <si>
    <t>בלתי תלויים
אדישים</t>
  </si>
  <si>
    <t xml:space="preserve">מבחינת הגרפים - אותו רעיון של איור במקרה 1 מבחינת השינויים. </t>
  </si>
  <si>
    <t>חבל על הכפילות, נמשיך הלאה שנספיק לתרגל.</t>
  </si>
  <si>
    <t>מקרה 3 - שינויים בטעמי הצרכנים</t>
  </si>
  <si>
    <t>זה המקרה הקל ביותר; פשוט יגידו אם הביקוש גדל או קטן וננהג בהתאם. כמובן מקרה זה יחד עם יתר המקרים</t>
  </si>
  <si>
    <t xml:space="preserve">הוא המקרה אליו נחשף בתרגול שנבצע כעת. </t>
  </si>
  <si>
    <t>א. חל שינוי במחיר המוצר.</t>
  </si>
  <si>
    <t>ב. חל שינוי במחירי מוצרים אחרים.</t>
  </si>
  <si>
    <t>ג. חל שינוי בהכנסה.</t>
  </si>
  <si>
    <t xml:space="preserve">ד. חל שינוי בטעמים (=טעמי הצרכנים ורצונם לרכוש את המוצר). </t>
  </si>
  <si>
    <t xml:space="preserve">שגויה - שינוי במחיר המוצר הספציפי מזיז אותנו על העקומה ולא את העקומה. </t>
  </si>
  <si>
    <t>למשל באיור מטה - ניתן לראות שעליית המחיר מקטינה את הכמות המבוקשת (מעבר מ-K ל- K2) אך לא מזיזה</t>
  </si>
  <si>
    <t xml:space="preserve">את עקומת הביקוש עצמה (במלים אחרות: השינוי לא משפיע על הביקוש כולו אלא על הכמות המבוקשת). </t>
  </si>
  <si>
    <t xml:space="preserve">גם ירידת מחיר - מגדילה את הכמות המבוקשת מ-K ל- K3, אבל לא משפיעה על עקומת הביקוש כולה. </t>
  </si>
  <si>
    <t>כששואלים על השפעת השינוי במחירי מוצרים אחרים על הביקוש, למעשה צריך לדעת האם המוצרים תחליפיים,</t>
  </si>
  <si>
    <t>משלימים או אדישים.</t>
  </si>
  <si>
    <t>הואיל ולא נתון האם המוצרים תחליפיים, משלימים או אדישים - לא ניתן לדעת האם ובאיזה כיוון ישפיע שינוי במחיר</t>
  </si>
  <si>
    <r>
      <t xml:space="preserve">מוצר </t>
    </r>
    <r>
      <rPr>
        <b/>
        <sz val="12"/>
        <color theme="1"/>
        <rFont val="David"/>
        <family val="2"/>
        <charset val="177"/>
      </rPr>
      <t>אחר</t>
    </r>
    <r>
      <rPr>
        <sz val="12"/>
        <color theme="1"/>
        <rFont val="David"/>
        <family val="2"/>
        <charset val="177"/>
      </rPr>
      <t xml:space="preserve"> על עקומת הביקוש / הביקוש למוצר הספציפי.</t>
    </r>
  </si>
  <si>
    <t xml:space="preserve">הואיל ולא סיפקו מידע - האם המוצר נורמלי, ניטרלי או נחות, לא נוכל לדעת האם ולאן משתנה עקומת הביקוש. </t>
  </si>
  <si>
    <t>זה נכון - כאשר חל שינוי בטעמי הצרכנים, בהגדרה זה אומר שבכל מחיר ומחיר ביחס למצב המוצא הם רוצים לקנות</t>
  </si>
  <si>
    <t>יותר / פחות מהמוצר - כלומר עקומת הביקוש בהכרח זזה.</t>
  </si>
  <si>
    <t>שאלה 2</t>
  </si>
  <si>
    <r>
      <t xml:space="preserve">איזה מהמקרים הבאים </t>
    </r>
    <r>
      <rPr>
        <b/>
        <sz val="12"/>
        <color theme="1"/>
        <rFont val="David"/>
        <family val="2"/>
        <charset val="177"/>
      </rPr>
      <t>לא</t>
    </r>
    <r>
      <rPr>
        <sz val="12"/>
        <color theme="1"/>
        <rFont val="David"/>
        <family val="2"/>
        <charset val="177"/>
      </rPr>
      <t xml:space="preserve"> יגרום לתזוזת עקומת הביקוש למוצר:</t>
    </r>
  </si>
  <si>
    <t>א. גידול בהכנסות הצרכנים, בהנחה שהמוצר נחות.</t>
  </si>
  <si>
    <t xml:space="preserve">ב. עלייה במחיר מוצרים תחליפיים. </t>
  </si>
  <si>
    <t xml:space="preserve">ג. גידול בהכנסות הצרכנים, בהנחה שהמוצר נורמלי. </t>
  </si>
  <si>
    <t>ד. ירידה בעלויות הייצור של המוצר.</t>
  </si>
  <si>
    <t>ה. כל יתר התשובות שגיות.</t>
  </si>
  <si>
    <t>לפי ההגדרה: אם המוצר נחות &gt;&gt;&gt; עלייה בהכנסה &gt;&gt;&gt; הביקוש יקטן &gt;&gt;&gt; עקומה זזה שמאלה.</t>
  </si>
  <si>
    <t>ההיגד לא מתאים.</t>
  </si>
  <si>
    <t xml:space="preserve">לפי ההגדרה: אם המוצרים תחליפיים &gt;&gt;&gt; כשמחיר התחליף עולה &gt;&gt;&gt; הביקוש למוצר הספציפי יגדל &gt;&gt;&gt; </t>
  </si>
  <si>
    <t xml:space="preserve">העקומה זזה ימינה. </t>
  </si>
  <si>
    <t>לפי ההגדרה: אם המוצר נורמלי &gt;&gt;&gt; עלייה בהכנסה &gt;&gt;&gt; הביקוש יגדל &gt;&gt;&gt; עקומה זזה ימינה.</t>
  </si>
  <si>
    <t xml:space="preserve">ההיגד מתאים. זו התשובה. </t>
  </si>
  <si>
    <t>התשובה ד</t>
  </si>
  <si>
    <t>שאלה 3</t>
  </si>
  <si>
    <t>הניחו כי נקניק ושווארמה הם מוצרים תחליפיים. לפיכך נוכל לטעון ש:</t>
  </si>
  <si>
    <t>א. עלייה במחיר הנקניק תגדיל את הביקוש לשווארמה.</t>
  </si>
  <si>
    <t xml:space="preserve">ב. עלייה במחיר השווארמה תקטין את הביקוש לנקניק. </t>
  </si>
  <si>
    <t xml:space="preserve">ג. עלייה בהכנסות הצרכנים תגדיל את הביקוש לשני המוצרים. </t>
  </si>
  <si>
    <t xml:space="preserve">ד. עלייה במחיר הנקניק תגדיל את הביקוש לנקניק ותקטין את הביקוש לשווארמה. </t>
  </si>
  <si>
    <t xml:space="preserve">בהגדרה: כאשר המוצרים תחליפיים &gt;&gt;&gt; אם מחיר מוצר מסוים גדל &gt;&gt;&gt; הביקוש למוצר האחר (התחליף) גדל. </t>
  </si>
  <si>
    <t xml:space="preserve">זה מאד הגיוני: למשל, אם מחיר נסיעה באוטובוס עולה, הביקוש למוצר האחר (נסיעה במונית) גדל. </t>
  </si>
  <si>
    <t>לכן היגד זה נכון.</t>
  </si>
  <si>
    <t>בהגדרה: כאשר המוצרים תחליפיים &gt;&gt;&gt; אם מחיר מוצר מסוים (שוורמה) גדל &gt;&gt;&gt; הביקוש למוצר התחליפי (נקניק)</t>
  </si>
  <si>
    <t xml:space="preserve">גדל (ולא קטן). </t>
  </si>
  <si>
    <t xml:space="preserve">לכן היגד זה שגוי. </t>
  </si>
  <si>
    <r>
      <t xml:space="preserve">בהגדרה: כדי לומר שעלייה בהכנסה תגדיל את הביקוש למוצר / מוצרים, צריך לקבל נתון על היות המוצרים </t>
    </r>
    <r>
      <rPr>
        <b/>
        <sz val="12"/>
        <color theme="1"/>
        <rFont val="David"/>
        <family val="2"/>
        <charset val="177"/>
      </rPr>
      <t>נורמליים</t>
    </r>
    <r>
      <rPr>
        <sz val="12"/>
        <color theme="1"/>
        <rFont val="David"/>
        <family val="2"/>
        <charset val="177"/>
      </rPr>
      <t>,</t>
    </r>
  </si>
  <si>
    <t xml:space="preserve">הואיל ואין כאן מידע בדבר סוג המוצרים (נורמלי / ניטרלי / נחות) לא נוכל לקבוע האם אכן הביקוש יגדל. </t>
  </si>
  <si>
    <t xml:space="preserve">עלייה במחיר הנקניק עצמו &gt;&gt;&gt; מקטינה את הכמות המבוקשת ממנו &gt;&gt;&gt; ומגדילה את הביקוש לתחליף (שווארמה). </t>
  </si>
  <si>
    <t>זכרו: שינוי בכמות המבוקשת - תנועה על גבי העקומה</t>
  </si>
  <si>
    <t xml:space="preserve">לכן התשובה א. </t>
  </si>
  <si>
    <t>שינוי בביקוש - תזוזה של כל העקומה</t>
  </si>
  <si>
    <t>שאלה 4</t>
  </si>
  <si>
    <t>מוצר נחות הוא:</t>
  </si>
  <si>
    <t>א. מוצר שככל שמחירו עולה, נקנה ממנו יותר.</t>
  </si>
  <si>
    <t>ב. מוצר שככל שהכנסתנו תרד, נקנה ממנו פחות.</t>
  </si>
  <si>
    <t>ג. מוצר אשר קונים ממנו יותר, כאשר מחירי המוצרים האחרים מתייקרים.</t>
  </si>
  <si>
    <t>ד. מוצר שככל שהכנסותינו קטנות, נקנה ממנו יותר.</t>
  </si>
  <si>
    <t>ה. מוצר שהכמות הנצרכת ממנו לא תשתנה עם השינוי בהכנסה.</t>
  </si>
  <si>
    <t>בר ואוריאן טוענים שהשאלה פשוטה כל כך; עד כי ראוי להוציא את הטאבלט ולשחק עליו קנדי קראש בזמן המת</t>
  </si>
  <si>
    <t>שנוצר בתהליך ההמתנה לפתרון הפשוט הנ״ל.</t>
  </si>
  <si>
    <t>ספציפית, הם טוענים ש: ״התשובה היא ד. ברגע שההכנסה קטנה - ורוכשים יותר ממוצר מסוים, הרי מגדירים אותו</t>
  </si>
  <si>
    <t xml:space="preserve">כנחות, ככזה שהרצון לרכוש ממנו נשען על מגבלת תקציב / הכנסה חזקה יותר״. </t>
  </si>
  <si>
    <t xml:space="preserve">מבחינת הגדרה: מוצר נחות = קשר שלילי בין הכנסה לביקוש (פחות הכנסה --- יותר ביקוש, ולהפך). </t>
  </si>
  <si>
    <t>התשובה: ד</t>
  </si>
  <si>
    <t>שאלה 5</t>
  </si>
  <si>
    <t xml:space="preserve">לאחרונה חלה עליה בהכנסות הצרכנים במשק ״נעומי״ וכתוצאה מכך חלה ירידה חדה בביקושים לנקניקיה בלחמניה. </t>
  </si>
  <si>
    <t>מכאן ניתן ללמוד כי נקניקיה בלחמניה היא מוצר:</t>
  </si>
  <si>
    <t>א. נחות</t>
  </si>
  <si>
    <t>ב. נייטרלי</t>
  </si>
  <si>
    <t>ג. נורמלי</t>
  </si>
  <si>
    <t>ד. משלים למחשב נייד</t>
  </si>
  <si>
    <t>ה. הכל שטויות, אכלו יותר פירות</t>
  </si>
  <si>
    <t>השאלה למעשה חוזרת על קודמתה:</t>
  </si>
  <si>
    <r>
      <rPr>
        <b/>
        <u/>
        <sz val="12"/>
        <color theme="1"/>
        <rFont val="David"/>
        <family val="2"/>
        <charset val="177"/>
      </rPr>
      <t>עלייה</t>
    </r>
    <r>
      <rPr>
        <sz val="12"/>
        <color theme="1"/>
        <rFont val="David"/>
        <family val="2"/>
        <charset val="177"/>
      </rPr>
      <t xml:space="preserve"> בהכנסה המלווה </t>
    </r>
    <r>
      <rPr>
        <b/>
        <u/>
        <sz val="12"/>
        <color theme="1"/>
        <rFont val="David"/>
        <family val="2"/>
        <charset val="177"/>
      </rPr>
      <t>בירידה בביקוש</t>
    </r>
    <r>
      <rPr>
        <sz val="12"/>
        <color theme="1"/>
        <rFont val="David"/>
        <family val="2"/>
        <charset val="177"/>
      </rPr>
      <t xml:space="preserve"> למוצר מסויים &gt;&gt;&gt; מובילה להגדרתו </t>
    </r>
    <r>
      <rPr>
        <b/>
        <sz val="12"/>
        <color theme="1"/>
        <rFont val="David"/>
        <family val="2"/>
        <charset val="177"/>
      </rPr>
      <t>כנחות</t>
    </r>
    <r>
      <rPr>
        <sz val="12"/>
        <color theme="1"/>
        <rFont val="David"/>
        <family val="2"/>
        <charset val="177"/>
      </rPr>
      <t>.</t>
    </r>
  </si>
  <si>
    <t>שאלה 6</t>
  </si>
  <si>
    <t xml:space="preserve">״זה קטע די מדהים, שככל שההכנסה עולה, הביקוש למכשירי iPhone גדל״, טענה שחף בשיחה שניהלה עם </t>
  </si>
  <si>
    <t xml:space="preserve">המרצה האגדי. </t>
  </si>
  <si>
    <t>במלים אחרות, שחף הסבירה למרצה שמכשירי iPhone הם:</t>
  </si>
  <si>
    <t>א. מוצר נורמלי.</t>
  </si>
  <si>
    <t>ב. מוצר נייטרלי.</t>
  </si>
  <si>
    <t>ג. מוצר נחות.</t>
  </si>
  <si>
    <t>ד. לא ניתן לקבוע באיזה סוג מוצר מדובר.</t>
  </si>
  <si>
    <t>ה. כל התשובות נכונות.</t>
  </si>
  <si>
    <r>
      <rPr>
        <b/>
        <u/>
        <sz val="12"/>
        <color theme="1"/>
        <rFont val="David"/>
        <family val="2"/>
        <charset val="177"/>
      </rPr>
      <t>עלייה</t>
    </r>
    <r>
      <rPr>
        <sz val="12"/>
        <color theme="1"/>
        <rFont val="David"/>
        <family val="2"/>
        <charset val="177"/>
      </rPr>
      <t xml:space="preserve"> בהכנסה המלווה </t>
    </r>
    <r>
      <rPr>
        <b/>
        <u/>
        <sz val="12"/>
        <color theme="1"/>
        <rFont val="David"/>
        <family val="2"/>
        <charset val="177"/>
      </rPr>
      <t>בעלייה בביקוש</t>
    </r>
    <r>
      <rPr>
        <sz val="12"/>
        <color theme="1"/>
        <rFont val="David"/>
        <family val="2"/>
        <charset val="177"/>
      </rPr>
      <t xml:space="preserve"> למוצר מסויים &gt;&gt;&gt; מובילה להגדרתו </t>
    </r>
    <r>
      <rPr>
        <b/>
        <sz val="12"/>
        <color theme="1"/>
        <rFont val="David"/>
        <family val="2"/>
        <charset val="177"/>
      </rPr>
      <t>כנרמלנה</t>
    </r>
    <r>
      <rPr>
        <sz val="12"/>
        <color theme="1"/>
        <rFont val="David"/>
        <family val="2"/>
        <charset val="177"/>
      </rPr>
      <t>.</t>
    </r>
  </si>
  <si>
    <t>התשובה א.</t>
  </si>
  <si>
    <t>שאלה 7</t>
  </si>
  <si>
    <t>ידוע כי במשק ״XPS״ הכמות המבוקשת מלחם אחיד כתלות בהכנסה (*) היא הערכים שבאדום בטבלה הבאה:</t>
  </si>
  <si>
    <t>הכנסה</t>
  </si>
  <si>
    <t>ש״ח</t>
  </si>
  <si>
    <t>לפיכך לחם אחיד הוא:</t>
  </si>
  <si>
    <t>כששואלים / מספקים מידע על כמות</t>
  </si>
  <si>
    <t>מבוקשת ביחס לנתוני הכנסה, מדובר</t>
  </si>
  <si>
    <t>בהכנסות צרכנים</t>
  </si>
  <si>
    <t>ניתן לראות שככל שההכנסה עולה &gt;&gt;&gt; הביקוש יורד, בכל מחיר ומחיר, לכן המוצר נחות בהגדרה.</t>
  </si>
  <si>
    <t>התשובה ג.</t>
  </si>
  <si>
    <t>שאלה 7.1</t>
  </si>
  <si>
    <t>ידוע כי במשק ״Oryon״ הכמות המבוקשת מנקניק עטוף מעיים תלויה בהכנסה כדלקמן:</t>
  </si>
  <si>
    <t>לפיכך נקניק עטוף מעיים הוא:</t>
  </si>
  <si>
    <t>בשונה מהדוגמא הקודמת, כאשר ההכנסה גדלה (מלמטה למעלה) הכמות המבוקשת גדלה בכל מחיר ומחיר.</t>
  </si>
  <si>
    <t>או: כאשר ההכנסה קטנה (מלמעלה למטה) הכמות המבוקשת קטנה בכל מחיר ומחיר.</t>
  </si>
  <si>
    <t xml:space="preserve">המאפיינים הללו הם של מוצר נורמלי. </t>
  </si>
  <si>
    <t xml:space="preserve">התשובה א. </t>
  </si>
  <si>
    <t>שאלה 8</t>
  </si>
  <si>
    <t>אם ההכנסה  עלתה, וכתוצאה מכך הצרכנים במשק צורכים פחות נקניק, נוכל לומר שמדובר במוצר:</t>
  </si>
  <si>
    <t>א. נייטרלי</t>
  </si>
  <si>
    <t>ב. נחות</t>
  </si>
  <si>
    <t>ד. תחליפי</t>
  </si>
  <si>
    <t>ה. משלים</t>
  </si>
  <si>
    <t>התשובה ב: קשר שלילי בין הכנסה להיקף צריכה = נחות.</t>
  </si>
  <si>
    <r>
      <t xml:space="preserve">שימו לב: הואיל ואין דיון ב״כמה מוצרים״ ו/או בשינוי </t>
    </r>
    <r>
      <rPr>
        <b/>
        <sz val="12"/>
        <color theme="1"/>
        <rFont val="David"/>
        <family val="2"/>
        <charset val="177"/>
      </rPr>
      <t>מחיר של ״מוצר אחר״</t>
    </r>
    <r>
      <rPr>
        <sz val="12"/>
        <color theme="1"/>
        <rFont val="David"/>
        <family val="2"/>
        <charset val="177"/>
      </rPr>
      <t xml:space="preserve"> הדיון במוצר תחליפי / משלים לא רלוונטי. </t>
    </r>
  </si>
  <si>
    <t>שאלה 9</t>
  </si>
  <si>
    <t>מחיר הנקניק עלה ואילו הביקוש לקטשופ ירד, לכן נקניק וקטשופ הם מוצרים:</t>
  </si>
  <si>
    <t>א. תחליפיים</t>
  </si>
  <si>
    <t>ב. משלימים</t>
  </si>
  <si>
    <t>ג. אדישים (בלתי תלויים, לא תחליפיים ולא משלימים)</t>
  </si>
  <si>
    <t>ד. נחותים</t>
  </si>
  <si>
    <t>ה. נייטרליים</t>
  </si>
  <si>
    <r>
      <t xml:space="preserve">מחיר נקניק עלה &gt;&gt;&gt; </t>
    </r>
    <r>
      <rPr>
        <b/>
        <u/>
        <sz val="12"/>
        <color theme="1"/>
        <rFont val="David"/>
        <family val="2"/>
        <charset val="177"/>
      </rPr>
      <t>הכמות</t>
    </r>
    <r>
      <rPr>
        <sz val="12"/>
        <color theme="1"/>
        <rFont val="David"/>
        <family val="2"/>
        <charset val="177"/>
      </rPr>
      <t xml:space="preserve"> המבוקשת ממנו יורדת.</t>
    </r>
  </si>
  <si>
    <t>ואז נתון: הביקוש לקטשופ ירד</t>
  </si>
  <si>
    <t xml:space="preserve">זה קורה אם ורק אם המוצרים הם ״משלימים״: </t>
  </si>
  <si>
    <t>אתה רוצה פחות נקניק, ואתה גם דורש בהתאם פחות קטשופ.</t>
  </si>
  <si>
    <t>בצורה יותר יבשה: אם מחיר מוצר אחד עולה &gt;&gt;&gt; והביקוש לשני יורד &gt;&gt;&gt; הם משלימים.</t>
  </si>
  <si>
    <t>שאלה 10</t>
  </si>
  <si>
    <t>הכנסות הצרכנים ירדו וכתוצאה מכך הביקוש להרצאות של שי עלה. מכאן, שההרצאות של שי הן מוצר:</t>
  </si>
  <si>
    <t>א. תחליפי</t>
  </si>
  <si>
    <t>ב. משלים</t>
  </si>
  <si>
    <t>ה. נחות</t>
  </si>
  <si>
    <t>שאלה 11</t>
  </si>
  <si>
    <t>התשובה למטה</t>
  </si>
  <si>
    <t>המחיר של נקניק עלה והביקוש לגלידה לא השתנה. לכן, נקניק וגלידה הם מוצרים:</t>
  </si>
  <si>
    <t>שאלה 12</t>
  </si>
  <si>
    <t>המחיר של נקניק עלה והביקוש לחביתות עלה כתוצאה מכך. מכאן שנקניק וחביתה הם מוצרים:</t>
  </si>
  <si>
    <t>שאלה 13</t>
  </si>
  <si>
    <t>ידוע שהביקוש לנקניק עלה כתוצאה מעליה בהכנסות הצרכנים. לפיכך, נקניק הינו:</t>
  </si>
  <si>
    <t>א. מוצר נייטרלי</t>
  </si>
  <si>
    <t xml:space="preserve">ב. מוצר אדיש </t>
  </si>
  <si>
    <t>ג. מוצר נחות</t>
  </si>
  <si>
    <t>ד. מוצר נורמלי</t>
  </si>
  <si>
    <t>ה. כל יתר התשובות שגויות</t>
  </si>
  <si>
    <t>תשובות נוספות:</t>
  </si>
  <si>
    <t>התשובה ג. לפי ההגדרה. אם שינוי מחיר מוצר אחד לא משפיע על הביקוש למוצר האחר, הם אדישים</t>
  </si>
  <si>
    <t>התשובה א. אם המחיר של נקניק עלה וכתוצאה מכך עלה ביקוש למוצר אחר, מדובר בתחליפיים.</t>
  </si>
  <si>
    <t>התשובה ד. לפי ההגדרה: מוצר נורמלי = מוצר שהביקוש לו עולה כאשר הכנסות הצרכנים עולות.</t>
  </si>
  <si>
    <t xml:space="preserve">דמיינו שאתם מקימים דוכן לחימום נקניק. </t>
  </si>
  <si>
    <t>גמישות הביקוש למעשה תתאר עד כמה ללקוחות ״אכפת״ ממחיר הנקניק שתקבעו.</t>
  </si>
  <si>
    <t xml:space="preserve">גמישות גבוהה: משמעה שאם המחיר עולה אפילו בקטנה, אנשים יקנו הרבה הרבה פחות נקניק. ממש סוג של </t>
  </si>
  <si>
    <t>מחאה על המחיר, ברמה מסויימת. ואם המחיר יורד, אפילו בקטנה, אנשים יקנו הרבה יותר נקניק בהתלהבות.</t>
  </si>
  <si>
    <t>גמישות נמוכה: משמעה שאם המחיר עולה, זה ישפיע באופן חלש מאד על הכמות המבוקשת מנקניק - אנשים</t>
  </si>
  <si>
    <t>אולי יקנו קצת פחות, אבל ההשפעה תהיה חלשה. ובהתאם, אם המחיר יורד, אולי יקנו קצת יותר - אבל לא</t>
  </si>
  <si>
    <t>שינוי דרסטי.</t>
  </si>
  <si>
    <t>למה זה חשוב?</t>
  </si>
  <si>
    <r>
      <t xml:space="preserve">כי גמישות הביקוש למעשה מספרת, האם ועד כמה המחיר עשוי להשתנות </t>
    </r>
    <r>
      <rPr>
        <b/>
        <sz val="12"/>
        <color theme="1"/>
        <rFont val="David"/>
        <family val="2"/>
        <charset val="177"/>
      </rPr>
      <t>ומה תהיה ההשפעה על ההוצאה של הצרכן</t>
    </r>
  </si>
  <si>
    <t>ובהתאם - על הפדיון של היצרן.</t>
  </si>
  <si>
    <t>טוב תכל׳ס, תן הגדרות ותרגילים שייקה...</t>
  </si>
  <si>
    <t>מחיר עולה</t>
  </si>
  <si>
    <t>מחיר יורד</t>
  </si>
  <si>
    <t>שינוי במחיר</t>
  </si>
  <si>
    <t>סך ההוצאה</t>
  </si>
  <si>
    <t>סוג גמישות</t>
  </si>
  <si>
    <t>ערך הגמישות</t>
  </si>
  <si>
    <t>P↑</t>
  </si>
  <si>
    <t>P * Q</t>
  </si>
  <si>
    <t>P↓</t>
  </si>
  <si>
    <t>גמיש</t>
  </si>
  <si>
    <t>גדול מ-1</t>
  </si>
  <si>
    <t>Q↓</t>
  </si>
  <si>
    <t>↓</t>
  </si>
  <si>
    <t>Q↑</t>
  </si>
  <si>
    <t>↑</t>
  </si>
  <si>
    <t>קשיח</t>
  </si>
  <si>
    <t>קטן מ-1</t>
  </si>
  <si>
    <t>יחידתית</t>
  </si>
  <si>
    <t>=</t>
  </si>
  <si>
    <t>גמיש לחלוטין</t>
  </si>
  <si>
    <t>אינסוף</t>
  </si>
  <si>
    <t>Q = 0</t>
  </si>
  <si>
    <t>Q=∞</t>
  </si>
  <si>
    <t>∞</t>
  </si>
  <si>
    <t>קשיח לחלוטין</t>
  </si>
  <si>
    <t>אפס</t>
  </si>
  <si>
    <t>=
Q</t>
  </si>
  <si>
    <t>האמת ששקלתי לכתוב כאן הסבר ארוך מילולי על כל שורה, אבל זה סתם מבלבל. במקום זה, נקצה את הזמן</t>
  </si>
  <si>
    <t>כדי ללמוד איך עובדים עם הטבלה הזו, בתרגילים ברמת בחינה, ונסביר תוך כדי תנועה. קדימה.</t>
  </si>
  <si>
    <t>נעומי קונה תמיד חטיפי חלבון בכל חודש בעלות של 500 ש״ח. לפיכך ניתן לומר שגמישות הביקוש של נעומי למוצר היא:</t>
  </si>
  <si>
    <t>א. גמישה</t>
  </si>
  <si>
    <t>ב. קשיחה</t>
  </si>
  <si>
    <t>ג. יחידתית</t>
  </si>
  <si>
    <t>ד. גמישה לחלוטין</t>
  </si>
  <si>
    <t>ה. קשיחה לחלוטין</t>
  </si>
  <si>
    <t>עבור נעמי, לא משנה מה המחיר, תמיד ההוצאה על חטיפי חלבון היא 500:</t>
  </si>
  <si>
    <t>P * Q = 500</t>
  </si>
  <si>
    <r>
      <t xml:space="preserve">גמישות יחידתית = סך ההוצאה של הצרכן P*Q </t>
    </r>
    <r>
      <rPr>
        <b/>
        <sz val="12"/>
        <color theme="1"/>
        <rFont val="David"/>
        <family val="2"/>
        <charset val="177"/>
      </rPr>
      <t>בש״ח</t>
    </r>
    <r>
      <rPr>
        <sz val="12"/>
        <color theme="1"/>
        <rFont val="David"/>
        <family val="2"/>
        <charset val="177"/>
      </rPr>
      <t xml:space="preserve"> קבועה! זהה! גם כשהמחיר עולה, גם כשהמחיר יורד...</t>
    </r>
  </si>
  <si>
    <t xml:space="preserve">התשובה: ג. </t>
  </si>
  <si>
    <t>שי הוא פריק של Apple. למרות העלייה במחירי המוצרים של Apple בחודשים האחרונים, שי רוכש בדיוק את אותה</t>
  </si>
  <si>
    <t>כמות של מוצרים. מכאן, שמוצרי Apple, עבור שי, הם מוצרים שעבורם:</t>
  </si>
  <si>
    <t>א. מתקיים ביקוש גמיש</t>
  </si>
  <si>
    <t>ב. מתקיים ביקוש בעל גמישות יחידתית</t>
  </si>
  <si>
    <t>ג. מתקיים ביקוש קשיח לחלוטין</t>
  </si>
  <si>
    <t>ד. מתקיים ביקוש קשיח</t>
  </si>
  <si>
    <t>ה. מתקיים ביקוש גמיש לחלוטין</t>
  </si>
  <si>
    <r>
      <t>ביקוש קשיח לחלוטין משמעו שגם אם המחיר עולה וגם אם הוא יורד - ה</t>
    </r>
    <r>
      <rPr>
        <b/>
        <sz val="12"/>
        <color theme="1"/>
        <rFont val="David"/>
        <family val="2"/>
        <charset val="177"/>
      </rPr>
      <t>כמות (Q)</t>
    </r>
    <r>
      <rPr>
        <sz val="12"/>
        <color theme="1"/>
        <rFont val="David"/>
        <family val="2"/>
        <charset val="177"/>
      </rPr>
      <t xml:space="preserve"> המבוקשת נותרת זהה.</t>
    </r>
  </si>
  <si>
    <t xml:space="preserve">מר Dell XPS הבחין לאחרונה בעליית מחירים משמעותית של מחשבי Dell. ידוע שמבחינתו של מר Dell XPS </t>
  </si>
  <si>
    <t>גמישות הביקוש למחשבים קטנה מ-1 (ביקוש קשיח). לפיכך סך ההוצאה של מר Dell על מחשבי Dell:</t>
  </si>
  <si>
    <t>א. תגדל</t>
  </si>
  <si>
    <t>ב. תקטן</t>
  </si>
  <si>
    <t>ג. לא תשתנה</t>
  </si>
  <si>
    <t>ד. לא ניתן לדעת</t>
  </si>
  <si>
    <t>כאשר הביקוש קשיח - עליית המחיר ״חזקה יותר״ מ״ירידת הכמות״ ולכן סך ההוצאה גדלה.</t>
  </si>
  <si>
    <t>התשובה: א</t>
  </si>
  <si>
    <t>במרכז האקדמי רופין הוקם דוכן לחימום נקניק. לאחרונה, הופחת במעט המחיר, וכתוצאה - חלה הסתערות מטורפת</t>
  </si>
  <si>
    <t>של כל הסטודנטים על הדוכן, אחד דרך על השני, קנו בכמויות מטורפות כמו משוגעים. לפיכך, הביקוש של הסטודנטים</t>
  </si>
  <si>
    <t>והסטודנטיות של רופין לנקניק הוא:</t>
  </si>
  <si>
    <t>א. גמיש</t>
  </si>
  <si>
    <t>ב. קשיח</t>
  </si>
  <si>
    <t>ג. גמיש לחלוטין</t>
  </si>
  <si>
    <t>ד. קשיח לחלוטין</t>
  </si>
  <si>
    <t>ה. הגמישות היא יחידתית</t>
  </si>
  <si>
    <t>מצב שבו אני מזהה:</t>
  </si>
  <si>
    <t>לקוחות שמגדילים ״בטירוף״ (״לאינסוף״) את הכמות המבוקשת כתוצאה מירידת מחיר כלשהי;</t>
  </si>
  <si>
    <t>או: שמאפסים לגמרי את הכמות המבוקשת כתוצאה מעליית מחירים כלשהי;</t>
  </si>
  <si>
    <t>לחלוטין</t>
  </si>
  <si>
    <t>שאלה 5 (ממבחן)</t>
  </si>
  <si>
    <t>(גמישות הביקוש ל)מוצר הוא קשיח (גמישות קטנה מ-1 בערך מוחלט) אם:</t>
  </si>
  <si>
    <t>א. הוצאות הצרכן על המוצר קבועות לאורך כל עקומת הביקוש</t>
  </si>
  <si>
    <t>ב. סך ההוצאות של הצרכן על המוצר עולות ככל שמחיר המוצר עולה</t>
  </si>
  <si>
    <t>ג. למוצר שימושים רבים</t>
  </si>
  <si>
    <t>ד. המוצר הוא נחות</t>
  </si>
  <si>
    <t>ה. למוצר יש תחליפים רבים</t>
  </si>
  <si>
    <t>א - שגוי: הוצאות קבועות ״בכל עקומת הביקוש״ (בכל מחיר) = גמישות יחידתית</t>
  </si>
  <si>
    <t>ב - נכון: ביקוש קשיח = כשהמחיר עולה, הכמות יורדת ״בקטנה״, לכן סך ההוצאה עדיין עולה.</t>
  </si>
  <si>
    <t>ג,ד,ה - שטויות במיץ במבה.</t>
  </si>
  <si>
    <t>שאלה 6 (ממבחן, מעובדת לסמסטר)</t>
  </si>
  <si>
    <t xml:space="preserve">במחיר 10 ש״ח ליחידה, מר Body HD צורך 100 חטיפי חלבון בחודש. </t>
  </si>
  <si>
    <t>במחיר 8 ש״ח ליחידה, מר Body HD צורך 150 חטיפי חלבון בחודש.</t>
  </si>
  <si>
    <t>לפיכך, מנקודת ראותו של מר Body HD, גמישות הביקוש לחטיפי חלבון היא:</t>
  </si>
  <si>
    <t>א. יחידתית.</t>
  </si>
  <si>
    <t>ב. גמישה.</t>
  </si>
  <si>
    <t>ג. קשיחה</t>
  </si>
  <si>
    <t>תמיד כשאני מזהה שאלה עם ערכים מספריים של כמות ומחיר, אתחיל מלבדוק מהי סך ההוצאה לפני ואחרי</t>
  </si>
  <si>
    <t>השינוי במחיר.</t>
  </si>
  <si>
    <t>לפני</t>
  </si>
  <si>
    <t>אחרי</t>
  </si>
  <si>
    <t>פייתון אמר:</t>
  </si>
  <si>
    <t>מחיר P</t>
  </si>
  <si>
    <t>זיהית פה מצב שמציג עלייה</t>
  </si>
  <si>
    <t>כמות Q</t>
  </si>
  <si>
    <t>בהוצאה בעקבות ירידה במחיר</t>
  </si>
  <si>
    <t>מצב כזה מתאר ביקוש גמיש</t>
  </si>
  <si>
    <r>
      <t xml:space="preserve">התשובה: </t>
    </r>
    <r>
      <rPr>
        <b/>
        <sz val="12"/>
        <color theme="1"/>
        <rFont val="David"/>
        <family val="2"/>
        <charset val="177"/>
      </rPr>
      <t>ב</t>
    </r>
    <r>
      <rPr>
        <sz val="12"/>
        <color theme="1"/>
        <rFont val="David"/>
        <family val="2"/>
        <charset val="177"/>
      </rPr>
      <t xml:space="preserve">. </t>
    </r>
  </si>
  <si>
    <t>במלים אחרות: ביקוש גמיש אומר - אם המחיר יורד, הכמות עולה - אך בצורה חזקה; כך שסך ההוצאה עולה.</t>
  </si>
  <si>
    <t>שאלה 7 (ממבחן)</t>
  </si>
  <si>
    <t xml:space="preserve">גברת הייטק צורכת 310 דיסקים קשיחים ליום במחיר של 35 ש״ח לדיסק קשיח. </t>
  </si>
  <si>
    <t xml:space="preserve">במחיר של 40 ש״ח ליחידה, צורכת גברת הייטק 275 דיסקים קשיחים ליום. </t>
  </si>
  <si>
    <t>מכאן, שהביקוש של גברת הייטק הינו:</t>
  </si>
  <si>
    <t>א. קשיח</t>
  </si>
  <si>
    <t>ב. גמיש</t>
  </si>
  <si>
    <t>ג. יחידתי</t>
  </si>
  <si>
    <t>ד. נורמלי</t>
  </si>
  <si>
    <t>ה. קשיח לחלוטין</t>
  </si>
  <si>
    <t>זה קרה כי הירידה בכמות איננה ״חזקה״ = ביקוש קשיח.</t>
  </si>
  <si>
    <t>שאלה 8 (ממבחן)</t>
  </si>
  <si>
    <t xml:space="preserve">מתוך עקומת ביקוש של הצרכן אוריאן, ידוע שבמחיר של 35 ש״ח לנקניק הוא מתכוון לצרוך 9 נקניקים. </t>
  </si>
  <si>
    <t>מכאן, שהביקוש של הצרכן לנקניק הוא:</t>
  </si>
  <si>
    <t>ה. נקניקי</t>
  </si>
  <si>
    <t>סך ההוצאה לפני השינוי:</t>
  </si>
  <si>
    <t xml:space="preserve">35 * 9 = </t>
  </si>
  <si>
    <t>סך ההוצאה אחרי השינוי:</t>
  </si>
  <si>
    <t xml:space="preserve">40 * 7 = </t>
  </si>
  <si>
    <t>עליית מחיר והוצאה</t>
  </si>
  <si>
    <t>ירידת מחיר והוצאה</t>
  </si>
  <si>
    <t>ההוצאה</t>
  </si>
  <si>
    <t xml:space="preserve">התשובה: א. </t>
  </si>
  <si>
    <t>התהליך היה: (1) זיהיתי עליית מחירים (2) זיהיתי שההוצאה ירדה (3) הבטתי ימינה - זה מתקיים עבור ביקוש גמיש.</t>
  </si>
  <si>
    <t>שאלה 9 (ממבחן)</t>
  </si>
  <si>
    <t xml:space="preserve">קיבוצי אוהבת תפוחי אדמה. </t>
  </si>
  <si>
    <t xml:space="preserve">היא נוהגת לרכוש 5 ק״ג תפוחי אדמה בשבוע במחיר של 75 ש״ח לק״ג. </t>
  </si>
  <si>
    <t>לאחרונה עלו מחירי תפוחי האדמה ל-93.75 ש״ח לק״ג ואילו קיבוצי החליטה כתוצאה מכך לקנות רק 4 ק״ג</t>
  </si>
  <si>
    <t>של תפוחי אדמה. כתוצאה מכך, נוכל להסיק שהביקוש של קיבוצי לתפוח אדמה הוא:</t>
  </si>
  <si>
    <t>א. יחידתי</t>
  </si>
  <si>
    <t>ג. גמיש</t>
  </si>
  <si>
    <t xml:space="preserve">5 * 75 = </t>
  </si>
  <si>
    <t xml:space="preserve">4 * 93.75 = </t>
  </si>
  <si>
    <t xml:space="preserve">שליו החביבה אוהבת במבה אדומה. </t>
  </si>
  <si>
    <t>היא נוהגת לרכוש 10 יחידות של במבה כל יום (בתאבון חיים) במחיר של 3 ש״ח לבמבה.</t>
  </si>
  <si>
    <t xml:space="preserve">לאחרונה ירד מחיר הבמבה ל-2 ש״ח ליחידה, כתוצאה מכך החליטה שליו לרכוש 11 יחידות במבה כל יום. </t>
  </si>
  <si>
    <t>מכך נוכל להסיק, שהביקוש של שליו לבמבה אדומה הוא:</t>
  </si>
  <si>
    <t>ה. גמיש לחלוטין</t>
  </si>
  <si>
    <t xml:space="preserve">10 * 3 = </t>
  </si>
  <si>
    <t xml:space="preserve">11 * 2 = </t>
  </si>
  <si>
    <t xml:space="preserve">התשובה ב: זיהיתי ירידת מחיר וגם ירידה בהוצאה; אבל הכמות לא נשארה בדיוק אותו דבר. </t>
  </si>
  <si>
    <t xml:space="preserve">לכן לא מדובר בביקוש קשיח לחלוטין, אלא בביקוש קשיח. </t>
  </si>
  <si>
    <t xml:space="preserve">פייתון אוהב נקניק. </t>
  </si>
  <si>
    <t xml:space="preserve">הוא נוהג לרכוש 30 ק״ג נקניק בשבוע במחיר של 85 ש״ח לק״ג. </t>
  </si>
  <si>
    <t xml:space="preserve">לאחרונה עלו מחירי חומרי הגלם בייצור הנקניק וכתוצאה מכך מחיר הנקניק עלה ל-93 ש״ח לק״ג. </t>
  </si>
  <si>
    <t xml:space="preserve">פייתון החליט להקטין את היקף צריכת הנקניק השבועית ל-27 ק״ג. </t>
  </si>
  <si>
    <t>מנתונים אלו, נוכל להסיק כי הביקוש של פייתון לנקניק הוא:</t>
  </si>
  <si>
    <t xml:space="preserve">85 * 30 = </t>
  </si>
  <si>
    <t xml:space="preserve">93 * 27 = </t>
  </si>
  <si>
    <t xml:space="preserve">התשובה הנכונה: ג. </t>
  </si>
  <si>
    <t>נעומי רוכשת לחבר שלה פרחים כל שבוע.</t>
  </si>
  <si>
    <t xml:space="preserve">לאחרונה עלו מחירי הפרחים ב-15% ולכן היא החליטה להקטין את כמות הפרחים הנרכשת ב-5%. </t>
  </si>
  <si>
    <t>מכאן שהביקוש של נעומי לפרחים עבור החבר הינו:</t>
  </si>
  <si>
    <t>p * Q</t>
  </si>
  <si>
    <r>
      <rPr>
        <sz val="12"/>
        <color rgb="FFFF0000"/>
        <rFont val="David"/>
        <family val="2"/>
        <charset val="177"/>
      </rPr>
      <t>1.0925</t>
    </r>
    <r>
      <rPr>
        <sz val="12"/>
        <color theme="1"/>
        <rFont val="David"/>
        <family val="2"/>
        <charset val="177"/>
      </rPr>
      <t>p * Q</t>
    </r>
  </si>
  <si>
    <r>
      <rPr>
        <sz val="12"/>
        <color rgb="FFFF0000"/>
        <rFont val="David"/>
        <family val="2"/>
        <charset val="177"/>
      </rPr>
      <t>1.15</t>
    </r>
    <r>
      <rPr>
        <sz val="12"/>
        <color theme="1"/>
        <rFont val="David"/>
        <family val="2"/>
        <charset val="177"/>
      </rPr>
      <t xml:space="preserve">p * </t>
    </r>
    <r>
      <rPr>
        <sz val="12"/>
        <color rgb="FFFF0000"/>
        <rFont val="David"/>
        <family val="2"/>
        <charset val="177"/>
      </rPr>
      <t>0.95</t>
    </r>
    <r>
      <rPr>
        <sz val="12"/>
        <color theme="1"/>
        <rFont val="David"/>
        <family val="2"/>
        <charset val="177"/>
      </rPr>
      <t>Q</t>
    </r>
  </si>
  <si>
    <t>נתון שהכמות החדשה נמוכה ב-5%:</t>
  </si>
  <si>
    <t>נתון שהמחיר החדש גבוה ב-15% מהמחיר המקורי:</t>
  </si>
  <si>
    <t>Qחדש = Q * (1 - 5%) = Q * 0.95</t>
  </si>
  <si>
    <t xml:space="preserve">Pחדש = P * (1 + 15%) = P * 1.15 </t>
  </si>
  <si>
    <t xml:space="preserve">סך ההוצאה עלה; זה גם מאד הגיוני משום שאם עליית המחיר חזקה (15%), </t>
  </si>
  <si>
    <t xml:space="preserve">אך הירידה בכמות חלשה (5%), סך ההוצאה (מחיר כפול כמות) תעלה בסך הכל. </t>
  </si>
  <si>
    <t>שייקה רוכש לאפות עם שווארמה כל שבוע. לאחרונה עלו מחירי הלאפות ב-10% ושי החליט שהוא כפועל</t>
  </si>
  <si>
    <t xml:space="preserve">יוצא מקטין את סך ההוצאה שלו על לאפות. </t>
  </si>
  <si>
    <t>מכאן שהביקוש של שי ללאפות הנו:</t>
  </si>
  <si>
    <t>שאלה 14</t>
  </si>
  <si>
    <t xml:space="preserve">דלוקי אוהב נקניק וקונה 23 ק״ג נקניק בשבוע במחיר של 25 ש״ח לק״ג. </t>
  </si>
  <si>
    <t xml:space="preserve">לאחרונה עלה מחיר הנקניק בשוק ל-28.75 ש״ח ודלוקי החליט לרכוש רק 20 ק״ג נקניק. </t>
  </si>
  <si>
    <t>מה ניתן לומר על הביקוש של שוקי לנקניק? שהוא....</t>
  </si>
  <si>
    <t>כלומר, לא חל שינוי בסך ההוצאה, למרות עליית המחיר. מצב שבו המחיר משתנה אך סך ההוצאה נותרת זהה,</t>
  </si>
  <si>
    <t xml:space="preserve">מייצג מצב של ביקוש יחידתי, לפי ההגדרה (ראו טבלה). התשובה א. </t>
  </si>
  <si>
    <t>שאלה 15</t>
  </si>
  <si>
    <t>במרכז האקדמי רופין החליטו להעלות ב-10% את מחירי השתיה במכונות האוטומטיות.</t>
  </si>
  <si>
    <t>כפועל יוצא נוצרה מחאה שבעקבותיה כל הסטודנטים נמנעו לגמרי מלרכוש שתייה במכונות.</t>
  </si>
  <si>
    <t>הביקוש של הסטודנטים לשתיה במכונות הוא, לפיכך:</t>
  </si>
  <si>
    <t xml:space="preserve">התשובה: ה </t>
  </si>
  <si>
    <t>בשלב זה אנו כבר יודעים:</t>
  </si>
  <si>
    <t xml:space="preserve">ההיצע - עקום עולה משמאל לימין (כשהמחיר עולה, הכמות המוצעת על ידי יצרן עולה).  </t>
  </si>
  <si>
    <t xml:space="preserve">הביקוש - עקום יורד משמאל לימין (כשהמחיר יורד, הכמות המבוקשת על ידי צרכן עולה). </t>
  </si>
  <si>
    <t>כעת, נשלב את שני היסודות האלו לדיון בשיווי משקל, שהוא תהליך המפגש בין הביקוש וההיצע, שיש לו השפעה</t>
  </si>
  <si>
    <t xml:space="preserve">על קביעת המחיר והכמות בשוק. </t>
  </si>
  <si>
    <t xml:space="preserve">כהרגלנו בשלב זה של הקורס, נקצץ בתיאוריה, ונעבור די מהר ליישומים רלוונטיים, בעיקר על מנת להרגיע - </t>
  </si>
  <si>
    <t xml:space="preserve">השד לא נורא ואפילו מעניין למדי. </t>
  </si>
  <si>
    <t>התרשים הבסיסי להצגת שיווי משקל:</t>
  </si>
  <si>
    <t>S</t>
  </si>
  <si>
    <t>היצע</t>
  </si>
  <si>
    <t>כאשר:</t>
  </si>
  <si>
    <t>P*</t>
  </si>
  <si>
    <t>המחיר בשיווי משקל</t>
  </si>
  <si>
    <t>Q*</t>
  </si>
  <si>
    <t>הכמות בשיווי המשקל</t>
  </si>
  <si>
    <t>ומה קורה כשאין שיווי משקל?</t>
  </si>
  <si>
    <t>יכולים להתקיים שני מצבים:</t>
  </si>
  <si>
    <t xml:space="preserve">א. עודף ביקוש (המחיר נמוך ממחיר שיווי משקל). עודף הביקוש יוצר לחץ לעליית מחירים והתכנסות לשיווי משקל. </t>
  </si>
  <si>
    <t xml:space="preserve">ב. עודף היצע (המחיר גבוה ממחיר שיווי משקל). יוצר לחץ לירידת מחירים והתכנסות לשיווי משקל. </t>
  </si>
  <si>
    <t>עודף היצע</t>
  </si>
  <si>
    <t>עודף ביקוש</t>
  </si>
  <si>
    <t>עד פה המקרה הרגיל והנפוץ ביותר. מעבר לזה, נציג עוד שני מקרים.</t>
  </si>
  <si>
    <t>המקרה הראשון - ביקוש קשיח לחלוטין:</t>
  </si>
  <si>
    <t>כאשר הביקוש קשיח לחלוטין, לא משנה מה המחיר - תמיד רוצים</t>
  </si>
  <si>
    <t xml:space="preserve">אותה כמות; זה אומר שה - Q קבוע, וגם את תגדיל או תקטין את P, </t>
  </si>
  <si>
    <t xml:space="preserve">הוא זהה. גרפית, עקומת הביקוש במצב כזה מקבילה לציר האנכי. </t>
  </si>
  <si>
    <t>המקרה השני - ביקוש גמיש לחלוטין:</t>
  </si>
  <si>
    <t>ביקוש גמיש לחלוטין משמעו: גם אם מעלים את המחיר באופן מזערי,</t>
  </si>
  <si>
    <t>מפסיקים לקנות .</t>
  </si>
  <si>
    <t xml:space="preserve">בשאלת שיווי משקל = ביקוש גמיש לחלוטין = עקומת ביקוש מקבילה לציר האופקי. </t>
  </si>
  <si>
    <r>
      <t xml:space="preserve">ומה לגבי תזוזה </t>
    </r>
    <r>
      <rPr>
        <b/>
        <sz val="12"/>
        <color theme="1"/>
        <rFont val="David"/>
        <family val="2"/>
        <charset val="177"/>
      </rPr>
      <t>של העקומות</t>
    </r>
    <r>
      <rPr>
        <sz val="12"/>
        <color theme="1"/>
        <rFont val="David"/>
        <family val="2"/>
        <charset val="177"/>
      </rPr>
      <t xml:space="preserve"> והשפעתן על שיווי משקל?</t>
    </r>
  </si>
  <si>
    <t>ובכן, זוהי הנקודה המרכזית והחשובה ביותר; עלינו לזהות כתוצאה מכל שינוי לאיזה כיוון משתנות העקומות</t>
  </si>
  <si>
    <t xml:space="preserve">בהתאם לנלמד במפגשים הקודמים, ואז לזהות את תזוזת העקומות ואת ההשפעה על שיווי משקל. נושא זה </t>
  </si>
  <si>
    <t xml:space="preserve">מורכב יחסית להבין ללא תרגול, ולכן נגלוש אליו מיד. </t>
  </si>
  <si>
    <t xml:space="preserve">שוק הנקניק בארץ נמצא בשיווי משקל בתחרות משוכללת. לאחרונה התייקרו עלויות הנוצות והכרבולות </t>
  </si>
  <si>
    <t>המשמשים כחומר גלם בייצור נקניק זול. כתוצאה מכך:</t>
  </si>
  <si>
    <t xml:space="preserve">א. מחיר הנקניק יעלה והכמות בשיווי משקל תגדל. </t>
  </si>
  <si>
    <t xml:space="preserve">ב. מחיר הנקניק יעלה והכמות בשיווי משקל תקטן. </t>
  </si>
  <si>
    <t xml:space="preserve">ג. מחיר הנקניק ירד והכמות בשיווי משקל תגדל. </t>
  </si>
  <si>
    <t>ד. מחיר הנקניק לא ישתנה והכמות בשיווי משקל תגדל.</t>
  </si>
  <si>
    <t>S0</t>
  </si>
  <si>
    <t>כאשר עלויות הייצור של היצרן מתייקרות - ההיצע קטן - יותר יקר לו, מציע פחות מוצרים.</t>
  </si>
  <si>
    <t xml:space="preserve">היצע קטן = הקטנת Q או = להזיז את עקום ההיצע S שמאלה. </t>
  </si>
  <si>
    <t>כתוצאה מכך נוצרה נקודת חיתוך חדשה = נקודת שיווי משקל חדשה (B):</t>
  </si>
  <si>
    <t xml:space="preserve">הכמות קטנה (Q), המחיר עולה (P). </t>
  </si>
  <si>
    <t>במשק Dell XPS המוצר ״מחשבים ניידים פרימיום״ נמצא בשיווי משקל בתחרות משוכללת.</t>
  </si>
  <si>
    <t>לאחרונה הוזלו עלויות הייצור של המחשבים. כתוצאה מכך:</t>
  </si>
  <si>
    <t xml:space="preserve">א. מחיר המחשבים הניידים יעלה והכמות בשיווי משקל תגדל. </t>
  </si>
  <si>
    <t>ב. מחיר המחשבים הניידים יעלה והכמות בשיווי משקל תקטן.</t>
  </si>
  <si>
    <t xml:space="preserve">ג. מחיר המחשבים הניידים ירד והכמות בשיווי משקל תגדל. </t>
  </si>
  <si>
    <t xml:space="preserve">ד. מחיר המחשבים הניידים ירד והכמות בשיווי משקל תקטן. </t>
  </si>
  <si>
    <t>ג.</t>
  </si>
  <si>
    <t xml:space="preserve">כאשר חלה הוזלה בעלויות הייצור של היצרן, ההיצע גדל. </t>
  </si>
  <si>
    <t>היצע גדל = עקומת ההיצע זזה ימינה.</t>
  </si>
  <si>
    <t>בנקודת החיתוך החדשה שנוצרת (B) המשקפת שיווי משקל חדש, הכמות Q גבוהה יותר והמחיר P נמוך יותר.</t>
  </si>
  <si>
    <t>במשק Body HD המוצר ״חטיפי חלבון בלתי לעיסים״ נמצא בשיווי משקל בתחרות משוכללת.</t>
  </si>
  <si>
    <t>לאחרונה כולם במשק מושפעים מטרנד פיתוח הגוף ולכן מעוניינים לרכוש יותר חטיפי חלבון</t>
  </si>
  <si>
    <t>בכל מחיר ומחיר. כתוצאה מכך:</t>
  </si>
  <si>
    <t>א. מחיר חטיפי החלבון יעלה והכמות בשיווי משקל תקטן.</t>
  </si>
  <si>
    <t xml:space="preserve">ב. מחיר חטיפי החלבון יעלה והכמות בשיווי משקל תגדל. </t>
  </si>
  <si>
    <t xml:space="preserve">ג. מחיר חטיפי החלבון ירד והכמות בשיווי משקל תגדל. </t>
  </si>
  <si>
    <t>ד. מחיר חטיפי החלבון ירד והכמות בשיווי משקל תקטן.</t>
  </si>
  <si>
    <t>D0</t>
  </si>
  <si>
    <t xml:space="preserve">כאשר מספרים לנו שצרכנים מעוניינים לרכוש יותר מוצרים בכל מחיר ומחיר = הביקוש גדל. </t>
  </si>
  <si>
    <t xml:space="preserve">הביקוש גדל = עקומת הביקוש D זזה ימינה. </t>
  </si>
  <si>
    <t xml:space="preserve">עברנו מנקודת ש״מ A לנקודה B, המחיר עלה, הכמות עלתה. </t>
  </si>
  <si>
    <t>שאלה 4 - מורכבת יותר, משלבת עוד נושאים</t>
  </si>
  <si>
    <t>שוק הנקניק בארץ נמצא בשיווי משקל בתחרות משוכללת. לאחרונה התייקרו עלויות הייצור</t>
  </si>
  <si>
    <t>של נקניק. כתוצאה מכך:</t>
  </si>
  <si>
    <t xml:space="preserve">א. אם הביקוש גמיש, הוצאות הצרכנים לא ישתנו. </t>
  </si>
  <si>
    <t xml:space="preserve">ב. אם הביקוש גמיש, הוצאות הצרכנים יקטנו. </t>
  </si>
  <si>
    <t xml:space="preserve">ג. אם הביקוש גמיש, הוצאות הצרכנים יגדלו. </t>
  </si>
  <si>
    <t xml:space="preserve">ד. אם הביקוש קשיח, הוצאות הצרכנים לא ישתנו. </t>
  </si>
  <si>
    <t xml:space="preserve">התייקרות בעלות הייצור --&gt; היצע קטן --&gt; עקום היצע זז שמאלה, שיווי משקל ב - B. </t>
  </si>
  <si>
    <t>המחיר P עולה, הכמות Q יורדת. והשאלה - מה יקרה להוצאות הצרכנים P*Q?</t>
  </si>
  <si>
    <r>
      <t xml:space="preserve">א. אם הביקוש גמיש, הוצאות הצרכנים לא ישתנו - </t>
    </r>
    <r>
      <rPr>
        <u/>
        <sz val="12"/>
        <color theme="1"/>
        <rFont val="David"/>
        <family val="2"/>
        <charset val="177"/>
      </rPr>
      <t>שגוי, שהרי הן יקטנו</t>
    </r>
  </si>
  <si>
    <r>
      <t xml:space="preserve">ב. אם הביקוש גמיש, הוצאות הצרכנים יקטנו - </t>
    </r>
    <r>
      <rPr>
        <u/>
        <sz val="12"/>
        <color theme="1"/>
        <rFont val="David"/>
        <family val="2"/>
        <charset val="177"/>
      </rPr>
      <t>נכון, ראו טבלה מימין</t>
    </r>
  </si>
  <si>
    <r>
      <t xml:space="preserve">ג. אם הביקוש גמיש, הוצאות הצרכנים יגדלו - </t>
    </r>
    <r>
      <rPr>
        <u/>
        <sz val="12"/>
        <color theme="1"/>
        <rFont val="David"/>
        <family val="2"/>
        <charset val="177"/>
      </rPr>
      <t>שגוי, שהרי הן יקטנו</t>
    </r>
  </si>
  <si>
    <r>
      <t xml:space="preserve">ד. אם הביקוש קשיח, הוצאות הצרכנים לא ישתנו -  </t>
    </r>
    <r>
      <rPr>
        <u/>
        <sz val="12"/>
        <color theme="1"/>
        <rFont val="David"/>
        <family val="2"/>
        <charset val="177"/>
      </rPr>
      <t>שגוי שהרי הן יגדלו</t>
    </r>
  </si>
  <si>
    <t xml:space="preserve">התשובה ב. </t>
  </si>
  <si>
    <t>שאלה 5 - מורכבת יותר, משלבת את נושא הגמישויות</t>
  </si>
  <si>
    <t>של מכונות גילוח. כתוצאה מכך:</t>
  </si>
  <si>
    <t xml:space="preserve">ב. אם הביקוש קשיח, הוצאות הצרכנים יגדלו. </t>
  </si>
  <si>
    <t xml:space="preserve">ג. אם הביקוש קשיח, הוצאות הצרכנים לא ישתנו. </t>
  </si>
  <si>
    <t xml:space="preserve">ד. אם הביקוש גמיש, הוצאות הצרכנים יגדלו. </t>
  </si>
  <si>
    <t xml:space="preserve">ההיצע קטן בעקבות ההתייקרות, המחיר בשיווי משקל עולה, והכמות יורדת. </t>
  </si>
  <si>
    <t>כדי לדעת מה קורה לסך ההוצאה כשיש שינוי בכיוון הפוך ב - P וב-Q, נשתמש בגמישויות.</t>
  </si>
  <si>
    <r>
      <t xml:space="preserve">א. אם הביקוש גמיש, הוצאות הצרכנים לא ישתנו - </t>
    </r>
    <r>
      <rPr>
        <u/>
        <sz val="12"/>
        <color theme="1"/>
        <rFont val="David"/>
        <family val="2"/>
        <charset val="177"/>
      </rPr>
      <t>שגוי, ההוצאה יורדת</t>
    </r>
  </si>
  <si>
    <r>
      <t xml:space="preserve">ב. אם הביקוש קשיח, הוצאות הצרכנים יגדלו - </t>
    </r>
    <r>
      <rPr>
        <u/>
        <sz val="12"/>
        <color theme="1"/>
        <rFont val="David"/>
        <family val="2"/>
        <charset val="177"/>
      </rPr>
      <t>נכון, ראו טבלה מימין</t>
    </r>
    <r>
      <rPr>
        <sz val="12"/>
        <color theme="1"/>
        <rFont val="David"/>
        <family val="2"/>
        <charset val="177"/>
      </rPr>
      <t xml:space="preserve"> </t>
    </r>
  </si>
  <si>
    <r>
      <t xml:space="preserve">ג. אם הביקוש קשיח, הוצאות הצרכנים לא ישתנו - </t>
    </r>
    <r>
      <rPr>
        <u/>
        <sz val="12"/>
        <color theme="1"/>
        <rFont val="David"/>
        <family val="2"/>
        <charset val="177"/>
      </rPr>
      <t>שגוי, ההוצאות יגדלו</t>
    </r>
  </si>
  <si>
    <r>
      <t xml:space="preserve">ד. אם הביקוש גמיש, הוצאות הצרכנים יגדלו - </t>
    </r>
    <r>
      <rPr>
        <u/>
        <sz val="12"/>
        <color theme="1"/>
        <rFont val="David"/>
        <family val="2"/>
        <charset val="177"/>
      </rPr>
      <t>שגוי, במצב כזה ההוצאה יורדת</t>
    </r>
  </si>
  <si>
    <t>שאלה 6 - מורכבת יותר, משלבת את נושא התחליפיים</t>
  </si>
  <si>
    <t>שוק משחות השיניים נמצא בשיווי משקל בתחרות משוכללת. לאחרונה חלה עלייה במחירי</t>
  </si>
  <si>
    <t>שטיפת הפה המהווה מוצר תחליפי למשחת שיניים. כתוצאה מכך:</t>
  </si>
  <si>
    <t>א. מחיר משחת השיניים יעלה, לא ניתן לדעת מה יקרה להוצאות הצרכנים</t>
  </si>
  <si>
    <t>ב. מחיר משחת השיניים ירד, הוצאות הצרכנים על משחת שיניים ירדו</t>
  </si>
  <si>
    <t>ג. מחיר משחת השיניים יעלה, הוצאות הצרכנים על משחת שיניים יעלו</t>
  </si>
  <si>
    <t>ד. מחיר משחת השיניים ירד, הוצאות הצרכנים על משחת שיניים לא ישתנו</t>
  </si>
  <si>
    <t>שוק משחות השיניים בישראל</t>
  </si>
  <si>
    <t xml:space="preserve">באופן כללי: כאשר חלה התייקרות במוצר שמהווה תחליף למוצר שבו דנים - </t>
  </si>
  <si>
    <t xml:space="preserve">הביקוש למוצר הספציפי יגדל. </t>
  </si>
  <si>
    <t>בשפה פשוטה: הצרכן יכול להשתמש במשחת שיניים, או בשטיפת פה - אבל כעת יקרו לו</t>
  </si>
  <si>
    <t xml:space="preserve">את שטיפת הפה, לכן הוא ירצה יותר משחת שיניים (ביקוש למשחת שיניים גדל). </t>
  </si>
  <si>
    <t xml:space="preserve">כאשר התחליפי שלך מתייקר - הביקוש שלך גדל. </t>
  </si>
  <si>
    <t>הביקוש (למשחת שיניים) גדל ---&gt; זז ימינה.</t>
  </si>
  <si>
    <t xml:space="preserve">המחיר עלה. הכמות עלתה. </t>
  </si>
  <si>
    <r>
      <t xml:space="preserve">בשונה מ-2 התרגילים הקודמים, המחיר והכמות </t>
    </r>
    <r>
      <rPr>
        <b/>
        <sz val="12"/>
        <color theme="1"/>
        <rFont val="David"/>
        <family val="2"/>
        <charset val="177"/>
      </rPr>
      <t>לא</t>
    </r>
    <r>
      <rPr>
        <sz val="12"/>
        <color theme="1"/>
        <rFont val="David"/>
        <family val="2"/>
        <charset val="177"/>
      </rPr>
      <t xml:space="preserve"> משתנים בכיוון הפוך. </t>
    </r>
  </si>
  <si>
    <t xml:space="preserve">אלא שני הרכיבים, גם המחיר וגם הכמות, גדלים - לכן בוודאות מכפלת הכמות במחיר - הוצאה - עולה. </t>
  </si>
  <si>
    <t>אם גם המחיר וגם הכמות משתנים לאותו כיוון = ממש לא צריך טבלת גמישויות עובדים עם ההיגיון של שחף.</t>
  </si>
  <si>
    <t xml:space="preserve">שאלה 7 - מורכבת יותר - כולל שילוב מוצר נחות </t>
  </si>
  <si>
    <t xml:space="preserve">שוק הנקניק היבש נמצא בשיווי משקל בתחרות משוכללת. נקניק יבש הנו מוצר נחות. </t>
  </si>
  <si>
    <t>לאחרונה חלה עליה בהכנסות הצרכנים ובמקביל חל שיפור טכנולוגי בייצור הנקניק היבש (הדרכה:</t>
  </si>
  <si>
    <t xml:space="preserve">המשמעות היא כי זול יותר לייצרו). </t>
  </si>
  <si>
    <t>כתוצאה מכך:</t>
  </si>
  <si>
    <t xml:space="preserve">א. כמות הנקניק היבש לא תשתנה ומחירו ירד. </t>
  </si>
  <si>
    <t xml:space="preserve">ב. לא ניתן לדעת מה יקרה לכמות הנקניק היבש הנמכרת אך המחיר ירד. </t>
  </si>
  <si>
    <t xml:space="preserve">ג. לא ניתן לדעת מה יקרה למחיר הנקניק היבש אך הכמות תקטן. </t>
  </si>
  <si>
    <t>ד. כמות הנקניק היבש תגדל והמחיר שלו לא ישתנה.</t>
  </si>
  <si>
    <t>חלו כאן שני שינויים בו זמנית:</t>
  </si>
  <si>
    <t>ההיצע גדל (נתון שיפור טכנולוגי): דוחף לירידת מחיר ועליית כמות</t>
  </si>
  <si>
    <t>הביקוש קטן (נתון הכנסה גדלה, ומוצר נחות): דוחף לירידת מחיר ולירידת כמות.</t>
  </si>
  <si>
    <t>אז בסך הכל: המחיר בוודאות יורד, אך לא נדע מה קרה לכמות...</t>
  </si>
  <si>
    <t>שאלה 8 - מורכבת יותר - כולל שילוב מוצר נורמלי</t>
  </si>
  <si>
    <t xml:space="preserve">שוק ההייטק נמצא בשיווי משקל בתחרות משוכללת. מוצר הייטק הוא מוצר נורמלי. </t>
  </si>
  <si>
    <t xml:space="preserve">לאחרונה חלה עליה בהכנסות הצרכנים ובמקביל חל שיפור טכנולוגי בייצור מוצרי ההייטק. </t>
  </si>
  <si>
    <t>א. כמות מוצרי ההייטק לא תשתנה ומחירו ירד</t>
  </si>
  <si>
    <t>ב. לא ניתן לדעת מה יקרה לכמות מוצרי ההייטק הנמכרת אך המחיר ירד</t>
  </si>
  <si>
    <t>ג. לא ניתן לדעת מה יקרה למחיר מוצרי ההייטק אך הכמות תגדל</t>
  </si>
  <si>
    <t>ד. כמות מוצרי ההייטק תעלה ומחירו יעלה</t>
  </si>
  <si>
    <r>
      <t xml:space="preserve">חל שיפור טכנולוגי ---&gt; עלייה בהיצע, עקום ההיצע זז ימינה / למטה ---&gt; </t>
    </r>
    <r>
      <rPr>
        <b/>
        <u/>
        <sz val="12"/>
        <color theme="1"/>
        <rFont val="David"/>
        <family val="2"/>
        <charset val="177"/>
      </rPr>
      <t>דוחף לעליית כמות</t>
    </r>
    <r>
      <rPr>
        <sz val="12"/>
        <color theme="1"/>
        <rFont val="David"/>
        <family val="2"/>
        <charset val="177"/>
      </rPr>
      <t xml:space="preserve"> </t>
    </r>
    <r>
      <rPr>
        <b/>
        <u/>
        <sz val="12"/>
        <color rgb="FFFF0000"/>
        <rFont val="David"/>
        <family val="2"/>
        <charset val="177"/>
      </rPr>
      <t>וירידת מחיר</t>
    </r>
  </si>
  <si>
    <r>
      <t xml:space="preserve">חלה עלייה בהכנסות עבור מוצר נורמלי ---&gt; עלייה בביקוש ---&gt; עקום הביקוש זז ימינה / למעלה ---&gt; </t>
    </r>
    <r>
      <rPr>
        <b/>
        <u/>
        <sz val="12"/>
        <color theme="1"/>
        <rFont val="David"/>
        <family val="2"/>
        <charset val="177"/>
      </rPr>
      <t>דוחף לעליית כמות</t>
    </r>
    <r>
      <rPr>
        <sz val="12"/>
        <color theme="1"/>
        <rFont val="David"/>
        <family val="2"/>
        <charset val="177"/>
      </rPr>
      <t xml:space="preserve"> </t>
    </r>
    <r>
      <rPr>
        <b/>
        <u/>
        <sz val="12"/>
        <color rgb="FF00B050"/>
        <rFont val="David"/>
        <family val="2"/>
        <charset val="177"/>
      </rPr>
      <t>ועליית מחיר</t>
    </r>
  </si>
  <si>
    <t xml:space="preserve">לכן אין ספק - בשיווי משקל חדש הכמות עולה. </t>
  </si>
  <si>
    <t xml:space="preserve">אך לא נדע מה קרה למחיר - האם הוא עלה / ירד, כי ההשפעות עליו מנוגדות. </t>
  </si>
  <si>
    <t>שאלה 9 - מורכבת יותר - כולל שילוב ביקוש יחידתי</t>
  </si>
  <si>
    <t>שוק המקבוקים מצוי בתחרות משוכללת. הביקוש למקבוקים הוא יחידתי. לאחרונה בעקבות קשיים בשרשרת</t>
  </si>
  <si>
    <t>האספקה קטן ההיצע של המקבוקים. כתוצאה מכך, בשוק המקבוקים, נצפה ש:</t>
  </si>
  <si>
    <t>א. המחיר יעלה והכמות תקטן, הוצאות הצרכנים לא ישתנו</t>
  </si>
  <si>
    <t>ב. המחיר ירד והכמות תעלה, הוצאות הצרכנים לא ישתנו</t>
  </si>
  <si>
    <t>ג. המחיר ירד והכמות לא תשתנה, הוצאות הצרכנים יקטנו</t>
  </si>
  <si>
    <t>ד. המחיר יעלה והכמות לא תשנה, הוצאות הצרכנים יעלו</t>
  </si>
  <si>
    <t xml:space="preserve">כתוצאה מהקיטון בהיצע עוברים מנקודה A לנקודה B. </t>
  </si>
  <si>
    <t>הכמות יורדת והמחיר עולה.</t>
  </si>
  <si>
    <t xml:space="preserve">לאור העובדה שהשינוי בכמות הפוך בכיוון מהשינוי במחיר, כדי לדעת מה קורה לסך ההוצאה </t>
  </si>
  <si>
    <t>אלך לטבלת הגמישויות.</t>
  </si>
  <si>
    <t>בשאלה נתון הביקוש יחידתי = גמישות ביקוש יחידתית</t>
  </si>
  <si>
    <t>נכון:</t>
  </si>
  <si>
    <t>שאלה 10 - מורכבת יותר - כולל שילוב ביקוש קשיח לחלוטין</t>
  </si>
  <si>
    <t>א. מחיר האייפדים יעלה וכמותם לא תשתנה</t>
  </si>
  <si>
    <t>ב. מחיר האייפדים יעלה וכמותם תרד</t>
  </si>
  <si>
    <t>טיפ: כשהביקוש קשיח לחלוטין, צורת עקומת הביקוש</t>
  </si>
  <si>
    <t>ג. מחיר האייפדים ירד, כמותם לא תשתנה</t>
  </si>
  <si>
    <t xml:space="preserve">איננה ״רגילה״ אלא כקו המקביל לציר האנכי. </t>
  </si>
  <si>
    <t>ד. הוצאות הצרכנים על אייפדים ירדו</t>
  </si>
  <si>
    <t>ה. תשובות ג ו-ד נכונות</t>
  </si>
  <si>
    <t xml:space="preserve">בעקבות העלייה בהיצע (נתון שיפור טכנולוגי) עקומת ההיצע זזה ימינה / למטה. </t>
  </si>
  <si>
    <t xml:space="preserve">הגענו לנקודת שיווי משקל חדשה בנקודה B שבה המחיר נמוך יותר והכמות זהה. </t>
  </si>
  <si>
    <t xml:space="preserve">אם המחיר יורד והכמות זהה, הרי שבהכרח הוצאות הצרכנים - מכפלת המחיר בכמות - יורדות. </t>
  </si>
  <si>
    <t xml:space="preserve">התשובה ה: המחיר יורד, הכמות זהה, סך ההוצאה יורדת. </t>
  </si>
  <si>
    <t>שאלה 11 - מורכבת יותר - כולל שילוב ביקוש גמיש לחלוטין</t>
  </si>
  <si>
    <t>עקומת הביקוש לאיירפודס היא גמישה לחלוטין. לאחרונה חל שיפור טכנולוגי בייצור האיירפודס. לפיכך:</t>
  </si>
  <si>
    <t>א. מחיר האיירפודס יעלה וכמותם לא תשתנה</t>
  </si>
  <si>
    <t>ב. מחיר האיירפודס יעלה וכמותם תרד</t>
  </si>
  <si>
    <t>טיפ: כשהביקוש גמיש לחלוטין, צורת עקומת הביקוש</t>
  </si>
  <si>
    <t>ג. מחיר האיירפודס לא ישתנה, כמותם תעלה</t>
  </si>
  <si>
    <t xml:space="preserve">איננה ״רגילה״ אלא כקו המקביל לציר האופקי. </t>
  </si>
  <si>
    <t>ד. הוצאות הצרכנים על איירפודס ירדו</t>
  </si>
  <si>
    <t>כשהביקוש גמיש לחלוטין - שינוי בהיצע ישפיע על הכמויות אבל לא ישפיע על המחיר.</t>
  </si>
  <si>
    <t xml:space="preserve">הואיל וכאן היה שיפור טכנולוגי - שמשפר את ההיצע - ימינה ולמטה - </t>
  </si>
  <si>
    <t>שיעורי בית - שאלות מהקובץ של שלומי, כדלקמן (תשובות סופיות אחרי הקובץ):</t>
  </si>
  <si>
    <t>פתרונות סופיים לקובץ שאלות - שלומי:</t>
  </si>
  <si>
    <t>מחברת הקורס - מבוא למיקרו כלכלה - ד״ר שי צבאן</t>
  </si>
  <si>
    <t>מנהלות:</t>
  </si>
  <si>
    <t xml:space="preserve">אז בעצם: הבעיה הכלכלית אומרת - יש גבול או ״מגבלה״ על כמה שאפשר לייצר / ליצור / לצרוך - </t>
  </si>
  <si>
    <r>
      <t>התנהלות כלכלית אומרת - איך ״מתנהלים״ בתוך המגבלה &gt;&gt;&gt; המגבלה: ״</t>
    </r>
    <r>
      <rPr>
        <b/>
        <sz val="12"/>
        <color rgb="FFFF0000"/>
        <rFont val="David"/>
        <family val="2"/>
        <charset val="177"/>
      </rPr>
      <t>עקומת התמורה</t>
    </r>
    <r>
      <rPr>
        <b/>
        <sz val="12"/>
        <color theme="1"/>
        <rFont val="David"/>
        <family val="2"/>
        <charset val="177"/>
      </rPr>
      <t>״.</t>
    </r>
  </si>
  <si>
    <r>
      <rPr>
        <b/>
        <sz val="12"/>
        <color theme="1"/>
        <rFont val="David"/>
        <family val="2"/>
        <charset val="177"/>
      </rPr>
      <t>עקומת התמורה</t>
    </r>
    <r>
      <rPr>
        <sz val="12"/>
        <color theme="1"/>
        <rFont val="David"/>
        <family val="2"/>
        <charset val="177"/>
      </rPr>
      <t xml:space="preserve"> מוגדרת, לצרכינו, כ״</t>
    </r>
    <r>
      <rPr>
        <b/>
        <u/>
        <sz val="12"/>
        <color theme="1"/>
        <rFont val="David"/>
        <family val="2"/>
        <charset val="177"/>
      </rPr>
      <t>אוסף נקודות הייצור האופטימליות</t>
    </r>
    <r>
      <rPr>
        <sz val="12"/>
        <color theme="1"/>
        <rFont val="David"/>
        <family val="2"/>
        <charset val="177"/>
      </rPr>
      <t>״ או כ״</t>
    </r>
    <r>
      <rPr>
        <b/>
        <u/>
        <sz val="12"/>
        <color theme="1"/>
        <rFont val="David"/>
        <family val="2"/>
        <charset val="177"/>
      </rPr>
      <t>אוסף הנקודות היעילות המתארות</t>
    </r>
  </si>
  <si>
    <r>
      <rPr>
        <b/>
        <u/>
        <sz val="12"/>
        <color theme="1"/>
        <rFont val="David"/>
        <family val="2"/>
        <charset val="177"/>
      </rPr>
      <t>תמהילי (הרכב) ייצור</t>
    </r>
    <r>
      <rPr>
        <sz val="12"/>
        <color theme="1"/>
        <rFont val="David"/>
        <family val="2"/>
        <charset val="177"/>
      </rPr>
      <t xml:space="preserve">״. </t>
    </r>
  </si>
  <si>
    <t>למה הכוונה?</t>
  </si>
  <si>
    <t>במשפט: ״אם אתה יכול יותר״ &gt;&gt;&gt; אתה ״לא יעיל״ &gt;&gt;&gt; ״אתה לא על עקומת התמורה״</t>
  </si>
  <si>
    <t>העקומה הימנית: שיפוע הולך וגדל (בערך מוחלט) - מתאים למקרים שבהם ככל שמעסיקים יותר עובדים בייצור X</t>
  </si>
  <si>
    <t xml:space="preserve">נאלצים לשריין לשם את אלו שהם ״פחות טובים״ בייצורו; וכתוצאה מכך, ייצור Y נפגע יותר ״חזק״ (שיפוע גבוה יותר). </t>
  </si>
  <si>
    <t xml:space="preserve">למשל: אם במשק יש מאבטחים ורופאים, וצריך יותר שירותי אבטחה, בתור התחלה נשבץ שם את המאבטחים, </t>
  </si>
  <si>
    <t xml:space="preserve">אבל אם זה לא מספיק נצטרך להעביר לשם גם רופאים. והעברתם תפגע חזק יותר בייצור. </t>
  </si>
  <si>
    <t xml:space="preserve">העקומה השמאלית: שיפוע קבוע. מתאים למקרים שבהם כל העובדים זהים, ולכן הפגיעה בייצור Y כתוצאה מייצור X </t>
  </si>
  <si>
    <t xml:space="preserve">היא ״קבועה״. </t>
  </si>
  <si>
    <t xml:space="preserve">א. שיפוע שלילי (יורדת משמאל לימין), לאור תופעת המחסור. </t>
  </si>
  <si>
    <t>ג. עקומת התמורה מהווה מגבלה, לא ניתן לייצר מעליה [אפשר להיות מתחתיה - ואז אנחנו לא יעילים].</t>
  </si>
  <si>
    <t>לא. השיפוע חייב להיות שלילי תמיד (לכל ערכי X).</t>
  </si>
  <si>
    <r>
      <t xml:space="preserve">ו. בנקודה B, מהי </t>
    </r>
    <r>
      <rPr>
        <b/>
        <sz val="12"/>
        <color theme="1"/>
        <rFont val="David"/>
        <family val="2"/>
        <charset val="177"/>
      </rPr>
      <t>העלות הכוללת</t>
    </r>
    <r>
      <rPr>
        <sz val="12"/>
        <color theme="1"/>
        <rFont val="David"/>
        <family val="2"/>
        <charset val="177"/>
      </rPr>
      <t xml:space="preserve"> לייצור פסטה?</t>
    </r>
  </si>
  <si>
    <r>
      <t xml:space="preserve">ח. בנקודה B, מהי </t>
    </r>
    <r>
      <rPr>
        <b/>
        <sz val="12"/>
        <color theme="1"/>
        <rFont val="David"/>
        <family val="2"/>
        <charset val="177"/>
      </rPr>
      <t>העלות הכוללת</t>
    </r>
    <r>
      <rPr>
        <sz val="12"/>
        <color theme="1"/>
        <rFont val="David"/>
        <family val="2"/>
        <charset val="177"/>
      </rPr>
      <t xml:space="preserve"> לייצור פתיתים?</t>
    </r>
  </si>
  <si>
    <t>י״א. מה תהיה העלות השולית של הפסטה ה-102 (כמה יעלה לי לייצר את הפסטה ה-102)?</t>
  </si>
  <si>
    <t>עלות שולית = שיפוע, גם יח׳ 102 של פסטה נמצאת בין B ל-C (על אותו שיפוע)</t>
  </si>
  <si>
    <t xml:space="preserve">לכן השיפוע עדיין 1-, העלות השולית 1. </t>
  </si>
  <si>
    <t>י״ב. מה העלות השולית של הפסטה ה-164?</t>
  </si>
  <si>
    <t xml:space="preserve">העלות השולית: 4. </t>
  </si>
  <si>
    <t>עקומת התמורה, תרגיל נוסף להתמודדות בבית</t>
  </si>
  <si>
    <t xml:space="preserve">תרגילי ״רב ברירה״ בסגנון בחינה (בסיסי כמובן, רמת קושי נמוכה אנחנו רק בהתחלה) </t>
  </si>
  <si>
    <t>עקומת התמורה מתארת את:</t>
  </si>
  <si>
    <t xml:space="preserve">א. צירופי הייצור המועדפים על הפרטים במשק. </t>
  </si>
  <si>
    <t>ב. צירופי הייצור שאינם אפשריים במשק.</t>
  </si>
  <si>
    <t xml:space="preserve">ג. כל צירופי הייצור האפשריים במשק. </t>
  </si>
  <si>
    <t>ד. אף תשובה אינה נכונה.</t>
  </si>
  <si>
    <t xml:space="preserve">ה. צירופי הייצור האפשריים המירביים (המקסימליים) במשק. </t>
  </si>
  <si>
    <t>שאלה</t>
  </si>
  <si>
    <t>תשובה</t>
  </si>
  <si>
    <t>ה</t>
  </si>
  <si>
    <t>להלן נקודות על עקומת התמורה:</t>
  </si>
  <si>
    <t>במבה</t>
  </si>
  <si>
    <t>ביסלי</t>
  </si>
  <si>
    <t>ב. העלות השולית לייצור 20 במבה היא 2 ביסלי.</t>
  </si>
  <si>
    <t xml:space="preserve">ג. העלות השולית לייצור 20 במבה היא 1 ביסלי. </t>
  </si>
  <si>
    <t>ד. לאורך עקומת התמורה העלות השולית לייצור במבה ולייצור ביסלי הינה קבועה.</t>
  </si>
  <si>
    <t>ה. אף אחת מהתשובות האחרות אינה נכונה.</t>
  </si>
  <si>
    <t>מקור: מבחן לדוגמא תשעו</t>
  </si>
  <si>
    <t xml:space="preserve">א. העלות הממוצעת לייצור 7 במבה היא 1 ביסלי. </t>
  </si>
  <si>
    <t>ב. העלות השולית לייצור 7 במבה היא 2/3 ביסלי.</t>
  </si>
  <si>
    <t xml:space="preserve">ג. העלות הממוצעת לייצור 30 במבה היא 1/2 ביסלי.  </t>
  </si>
  <si>
    <t xml:space="preserve">ד. העלות השולית לייצור 30 במבה היא 1/2 ביסלי. </t>
  </si>
  <si>
    <t>מקור: מבחן לדוגמא תשעח</t>
  </si>
  <si>
    <t>א. העלות השולית לייצר 30 במבה היא 2 ביסלי</t>
  </si>
  <si>
    <t xml:space="preserve">ב. העלות השולית לייצר 7 במבה היא 2/3 ביסלי. </t>
  </si>
  <si>
    <t xml:space="preserve">ג. העלות השולית לייצר 30 במבה היא 1 ביסלי. </t>
  </si>
  <si>
    <t xml:space="preserve">ד. העלות השולית לייצר 30 במבה היא 1/2 ביסלי. </t>
  </si>
  <si>
    <t>פתרונות סופיים לשיעורי הבית (לא להגשה) ממבחנים</t>
  </si>
  <si>
    <t>ייצור y 
בנקודה</t>
  </si>
  <si>
    <r>
      <t xml:space="preserve">א. העלות הממוצעת לייצור 30 </t>
    </r>
    <r>
      <rPr>
        <b/>
        <sz val="12"/>
        <color rgb="FFFF0000"/>
        <rFont val="David"/>
        <family val="2"/>
        <charset val="177"/>
      </rPr>
      <t>במבה</t>
    </r>
    <r>
      <rPr>
        <sz val="12"/>
        <color theme="1"/>
        <rFont val="David"/>
        <family val="2"/>
        <charset val="177"/>
      </rPr>
      <t xml:space="preserve"> היא 3/2 ביסלי (1.5 ביסלי). </t>
    </r>
  </si>
  <si>
    <t>במבה (X)</t>
  </si>
  <si>
    <t>ביסלי (Y)</t>
  </si>
  <si>
    <r>
      <t xml:space="preserve">א. </t>
    </r>
    <r>
      <rPr>
        <b/>
        <sz val="12"/>
        <color rgb="FFFF0000"/>
        <rFont val="David"/>
        <family val="2"/>
        <charset val="177"/>
      </rPr>
      <t>שגויה</t>
    </r>
    <r>
      <rPr>
        <sz val="12"/>
        <color theme="1"/>
        <rFont val="David"/>
        <family val="2"/>
        <charset val="177"/>
      </rPr>
      <t xml:space="preserve"> עלות ממוצעת לייצור 30 במבה (X):</t>
    </r>
  </si>
  <si>
    <t>Y</t>
  </si>
  <si>
    <t>X</t>
  </si>
  <si>
    <t>נמצאת הנקודה. לשם כך נסמן את הנקודה הספציפית ואת הנקודה</t>
  </si>
  <si>
    <t>הקודמת (שבה מספר יח׳ X נמוך יותר):</t>
  </si>
  <si>
    <t>העלות השולית</t>
  </si>
  <si>
    <t>היא השיפוע</t>
  </si>
  <si>
    <t>בערך מוחלט, כלומר 1</t>
  </si>
  <si>
    <r>
      <t xml:space="preserve">ב. </t>
    </r>
    <r>
      <rPr>
        <b/>
        <sz val="12"/>
        <color rgb="FFFF0000"/>
        <rFont val="David"/>
        <family val="2"/>
        <charset val="177"/>
      </rPr>
      <t>שגויה</t>
    </r>
    <r>
      <rPr>
        <sz val="12"/>
        <color theme="1"/>
        <rFont val="David"/>
        <family val="2"/>
        <charset val="177"/>
      </rPr>
      <t>. העלות השולית בייצור X היא לפי שיפוע הישר שעליו / בסופו</t>
    </r>
  </si>
  <si>
    <r>
      <t xml:space="preserve">ג. </t>
    </r>
    <r>
      <rPr>
        <b/>
        <sz val="12"/>
        <color rgb="FF00B050"/>
        <rFont val="David"/>
        <family val="2"/>
        <charset val="177"/>
      </rPr>
      <t>נכונה</t>
    </r>
    <r>
      <rPr>
        <sz val="12"/>
        <color theme="1"/>
        <rFont val="David"/>
        <family val="2"/>
        <charset val="177"/>
      </rPr>
      <t xml:space="preserve">. הסבר במענה לעיל לסעיף ב. </t>
    </r>
  </si>
  <si>
    <t>שלילת הטענה ללא איור - בכל עלייה ב-3 הנקודות הראשונות,</t>
  </si>
  <si>
    <t>כל עלייה ב-10 של איקס מלווה בירידה של 10 בוואי,</t>
  </si>
  <si>
    <t xml:space="preserve">אבל במעבר מ-20 ל-30 העלייה של איקס ב-10 מלווה בירידה של 20 בוואי. </t>
  </si>
  <si>
    <t xml:space="preserve">לכן העלות השולית (השיפוע) לא תמיד קבועה. </t>
  </si>
  <si>
    <r>
      <t xml:space="preserve">ד. </t>
    </r>
    <r>
      <rPr>
        <b/>
        <sz val="12"/>
        <color rgb="FFFF0000"/>
        <rFont val="David"/>
        <family val="2"/>
        <charset val="177"/>
      </rPr>
      <t>שגויה</t>
    </r>
    <r>
      <rPr>
        <sz val="12"/>
        <color theme="1"/>
        <rFont val="David"/>
        <family val="2"/>
        <charset val="177"/>
      </rPr>
      <t>. ניתן להראות באיור (נסו בבית) שהשיפוע משתנה.</t>
    </r>
  </si>
  <si>
    <t>שווארמה (Y)</t>
  </si>
  <si>
    <t>לאפות (X)</t>
  </si>
  <si>
    <t>בשאלות שבהן קיימים נתונים לגבי עובדים שונים</t>
  </si>
  <si>
    <t>כאלו שכושר הייצור שלהם שונה,</t>
  </si>
  <si>
    <t>היא היחס שבין היקף הייצור שהוא יכול לייצר מ-y</t>
  </si>
  <si>
    <t>לבין היקף הייצור שהוא יכול לייצר מ-x</t>
  </si>
  <si>
    <t>העלות השולית של כל עובד בייצור x:</t>
  </si>
  <si>
    <t>העלות השולית של כל עובד בייצור y:</t>
  </si>
  <si>
    <t>היא היחס שבין היקף הייצור שהוא יכול לייצר מ-x</t>
  </si>
  <si>
    <t>לבין היקף הייצור שהוא יכול לייצר מ - y</t>
  </si>
  <si>
    <t>או: ההפכי לעלות השולית בייצור x</t>
  </si>
  <si>
    <t>כלומר 1 חלקי העלות השולית בייצור x</t>
  </si>
  <si>
    <r>
      <t xml:space="preserve">בייצור </t>
    </r>
    <r>
      <rPr>
        <b/>
        <sz val="12"/>
        <rFont val="David"/>
        <family val="2"/>
        <charset val="177"/>
      </rPr>
      <t>x</t>
    </r>
  </si>
  <si>
    <r>
      <t xml:space="preserve">בייצור </t>
    </r>
    <r>
      <rPr>
        <b/>
        <sz val="12"/>
        <rFont val="David"/>
        <family val="2"/>
        <charset val="177"/>
      </rPr>
      <t>y</t>
    </r>
  </si>
  <si>
    <t xml:space="preserve">אני (המשק) יעיל = אני על עקומת התמורה </t>
  </si>
  <si>
    <t>ולכן בתור התחלה העתקתי את עקומת התמורה.</t>
  </si>
  <si>
    <t>העלות הכוללת לייצור 16 תמרים X (בנקודה C):</t>
  </si>
  <si>
    <t>בסך הכל נאלצים לוותר על 6 תפוחים כדי לייצר 16 תמרים</t>
  </si>
  <si>
    <t>העלות הממוצעת לייצור 16 תמרים X (בנקודה C):</t>
  </si>
  <si>
    <t>העלות השולית בייצור 16 תמרים X:</t>
  </si>
  <si>
    <t>עלות שולית בייצור X = הערך המוחלט של השיפוע 0.5</t>
  </si>
  <si>
    <t xml:space="preserve">לחילופין (בשאלות עם עובדים): </t>
  </si>
  <si>
    <t xml:space="preserve">פשוט נזהה את העלות השולית של העובד </t>
  </si>
  <si>
    <t>שמייצר ב״קו״ שעליו נמצאת הנקודה.</t>
  </si>
  <si>
    <t>כאן - העובד שנמצא על BC הוא עובד ד</t>
  </si>
  <si>
    <t xml:space="preserve">שעלותו השולית בייצור X היא חצי. </t>
  </si>
  <si>
    <t>מטרת תרגיל זה היא לחזק פעם אחת נוספת ואחרונה בשלב זה את הידע לגבי עקומת התמורה. במיוחד, נרצה שהסעיפים</t>
  </si>
  <si>
    <t>האחרונים במערך שיעור 2 (אלו שדורשים מאיתנו לבנות את משוואת הישר של חלקים מעקומת התמורה, שלא תורגלה</t>
  </si>
  <si>
    <t>בכיתה) יהיו ברורים.</t>
  </si>
  <si>
    <t>אם החלק האחרון במערך שיעור 2 היה ברור לכם - זכיתם. אם לא, בואו נחזק, ותנסו לחזור אליו ולהתמודד איתו בבית</t>
  </si>
  <si>
    <t>לאחר הבהרה זו (אני לא פותר בדיוק אותו דבר אלא תרגיל דומה, כדי שיהיה לכם חומר לתרגל עצמאית על בסיס</t>
  </si>
  <si>
    <t xml:space="preserve">מערך השיעור הקודם). </t>
  </si>
  <si>
    <t>נסח השאלה:</t>
  </si>
  <si>
    <t xml:space="preserve">במשק יכולים לייצר שני מוצרים: מוצר X ומוצר Y. להלן נתונים בדבר היקפי הייצור של סוגי עובדים שונים במשק - </t>
  </si>
  <si>
    <t>עובד</t>
  </si>
  <si>
    <r>
      <t xml:space="preserve">כאשר ידוע שבמשק עובד אחד מכל סוג. הערכים המתוארים את המקסימום שכל עובד יכול לייצר מ-X </t>
    </r>
    <r>
      <rPr>
        <b/>
        <u/>
        <sz val="12"/>
        <color theme="1"/>
        <rFont val="David"/>
        <family val="2"/>
        <charset val="177"/>
      </rPr>
      <t>או</t>
    </r>
    <r>
      <rPr>
        <sz val="12"/>
        <color theme="1"/>
        <rFont val="David"/>
        <family val="2"/>
        <charset val="177"/>
      </rPr>
      <t xml:space="preserve"> מ-Y. </t>
    </r>
  </si>
  <si>
    <t xml:space="preserve">א. חשבו את היקף הייצור המירבי האפשרי במשק מכל מוצר (Xmax, Ymax) והציגו את העלות השולית בייצור </t>
  </si>
  <si>
    <t xml:space="preserve">כל אחד מהמוצרים לפי ההגדרה. על בסיס זאת, הציגו את עקומת התמורה. </t>
  </si>
  <si>
    <r>
      <rPr>
        <b/>
        <sz val="12"/>
        <color theme="1"/>
        <rFont val="David"/>
        <family val="2"/>
        <charset val="177"/>
      </rPr>
      <t>עלות שולית X</t>
    </r>
    <r>
      <rPr>
        <sz val="12"/>
        <color theme="1"/>
        <rFont val="David"/>
        <family val="2"/>
        <charset val="177"/>
      </rPr>
      <t xml:space="preserve">
לפי Y/X</t>
    </r>
  </si>
  <si>
    <r>
      <rPr>
        <b/>
        <sz val="12"/>
        <color theme="1"/>
        <rFont val="David"/>
        <family val="2"/>
        <charset val="177"/>
      </rPr>
      <t>עלות שולית
Y</t>
    </r>
    <r>
      <rPr>
        <sz val="12"/>
        <color theme="1"/>
        <rFont val="David"/>
        <family val="2"/>
        <charset val="177"/>
      </rPr>
      <t xml:space="preserve">
לפי X/Y
או לפי </t>
    </r>
    <r>
      <rPr>
        <b/>
        <sz val="12"/>
        <color theme="1"/>
        <rFont val="David"/>
        <family val="2"/>
        <charset val="177"/>
      </rPr>
      <t>ההופכי</t>
    </r>
    <r>
      <rPr>
        <sz val="12"/>
        <color theme="1"/>
        <rFont val="David"/>
        <family val="2"/>
        <charset val="177"/>
      </rPr>
      <t xml:space="preserve">
לעלות שולית X</t>
    </r>
  </si>
  <si>
    <t xml:space="preserve">ב. מהי העלות הכוללת, השולית והממוצעת בייצור X, כאשר המשק מייצר 13 יח׳ של X. </t>
  </si>
  <si>
    <t xml:space="preserve">ג. מהי העלות הכוללת, השולית והממוצעת בייצור X, כאשר המשק מייצר 18 יח׳ של X. </t>
  </si>
  <si>
    <t>ד. מהי העלות הכוללת, השולית והממוצעת בייצור Y, כאשר המשק מייצר 10 יח׳ של Y.</t>
  </si>
  <si>
    <t>יח׳ X</t>
  </si>
  <si>
    <t>איפה נמצאים</t>
  </si>
  <si>
    <t>בדיוק בנק׳ 2</t>
  </si>
  <si>
    <t>עלות שולית לפי</t>
  </si>
  <si>
    <t>ולכן העלות השולית היא</t>
  </si>
  <si>
    <t>בין נק׳ 2 ל-3</t>
  </si>
  <si>
    <t>עלות שולית בייצור X</t>
  </si>
  <si>
    <t>עלות שולית בייצור Y</t>
  </si>
  <si>
    <t>יח׳ Y</t>
  </si>
  <si>
    <t>בדיוק בנק׳ 3</t>
  </si>
  <si>
    <t>בין נק׳ 2 ל-1</t>
  </si>
  <si>
    <t>שיפוע הישר המוביל לנק׳ 2 (השיפוע משמאל לנקודה)</t>
  </si>
  <si>
    <t>שיפוע הישר המוביל לנק׳ 3 (השיפוע משמאל לנקודה)</t>
  </si>
  <si>
    <t>ההפכי לשיפוע הישר המוביל לנק׳ 3 (השיפוע מימין לנקודה)</t>
  </si>
  <si>
    <t>ההפכי לשיפוע הישר המוביל לנקודה 1 (השיפוע מימין לנקודה)</t>
  </si>
  <si>
    <t>עלות כוללת וממוצעת בייצור X ובייצור Y</t>
  </si>
  <si>
    <t>ה. מהי העלות הכוללת, השולית והממוצעת בייצור Y, כאשר המשק מייצר 19 יח׳ של Y.</t>
  </si>
  <si>
    <t>Ymax-Y</t>
  </si>
  <si>
    <t>(Ymax-Y)/X</t>
  </si>
  <si>
    <t>Xmax-X</t>
  </si>
  <si>
    <t>(Xmax-X)/Y</t>
  </si>
  <si>
    <t>תרגיל 0 - חזרה על עקומת התמורה בתנאי התמחות - בזריז, כולל נקודה מבהירה ועם פחות מתמטיקה</t>
  </si>
  <si>
    <r>
      <rPr>
        <b/>
        <sz val="12"/>
        <color theme="1"/>
        <rFont val="David"/>
        <family val="2"/>
        <charset val="177"/>
      </rPr>
      <t>עלות שולית
Y</t>
    </r>
    <r>
      <rPr>
        <sz val="12"/>
        <color theme="1"/>
        <rFont val="David"/>
        <family val="2"/>
        <charset val="177"/>
      </rPr>
      <t xml:space="preserve">
לפי X/Y
</t>
    </r>
    <r>
      <rPr>
        <b/>
        <u/>
        <sz val="12"/>
        <color theme="1"/>
        <rFont val="David"/>
        <family val="2"/>
        <charset val="177"/>
      </rPr>
      <t>או</t>
    </r>
    <r>
      <rPr>
        <sz val="12"/>
        <color theme="1"/>
        <rFont val="David"/>
        <family val="2"/>
        <charset val="177"/>
      </rPr>
      <t xml:space="preserve"> לפי </t>
    </r>
    <r>
      <rPr>
        <b/>
        <sz val="12"/>
        <color theme="1"/>
        <rFont val="David"/>
        <family val="2"/>
        <charset val="177"/>
      </rPr>
      <t>ההופכי</t>
    </r>
    <r>
      <rPr>
        <sz val="12"/>
        <color theme="1"/>
        <rFont val="David"/>
        <family val="2"/>
        <charset val="177"/>
      </rPr>
      <t xml:space="preserve">
לעלות שולית X</t>
    </r>
  </si>
  <si>
    <t>לוקחים את Y בנקודה ״משמאל״</t>
  </si>
  <si>
    <t>את ההפרש בין: מספר יחידות ה-X הנתון לבין יח׳ X בנקודה משמאל</t>
  </si>
  <si>
    <t>כשכל ההפרש מוכפל בשיפוע</t>
  </si>
  <si>
    <t>המחשה X=18</t>
  </si>
  <si>
    <t>ערך Y בנקודה 2</t>
  </si>
  <si>
    <t>מנכים ממנו</t>
  </si>
  <si>
    <t>ערך X נתון: 18, ערך X בנקודה 2: 13</t>
  </si>
  <si>
    <t>בסך הכל ערך Y:</t>
  </si>
  <si>
    <t>18 - 5 * 0.4 = 16</t>
  </si>
  <si>
    <t>סיכום הכללים - לחישוב מהיר מס׳ יח׳ Y ״בין נקודות״ בהינתן X מסוים ללא משוואה:</t>
  </si>
  <si>
    <t>לוקחים את X בנקודה ״משמאל״</t>
  </si>
  <si>
    <t>סיכום הכללים - לחישוב מהיר מס׳ יח׳ X ״בין נקודות״ בהינתן Y מסוים ללא משוואה:</t>
  </si>
  <si>
    <t>המחשה Y=19</t>
  </si>
  <si>
    <t>ערך X בנקודה 1</t>
  </si>
  <si>
    <t>מוסיפים לו:</t>
  </si>
  <si>
    <t>כשכל ההפרש מוכפל ב-1 חלקי השיפוע</t>
  </si>
  <si>
    <t>את ההפרש בין: מס׳ יח׳ ה-Y בנקודה משמאל לבין מס׳ יח׳ Y הנתון</t>
  </si>
  <si>
    <t>ערך Y בנקודה משמאל: 20, ערך Y נתון: 19</t>
  </si>
  <si>
    <t xml:space="preserve">5 + 1 * 4 = </t>
  </si>
  <si>
    <t>בסך הכל ערך X בנקודה:</t>
  </si>
  <si>
    <r>
      <t xml:space="preserve">לצורך ייצור אייפון (x) נדרשות </t>
    </r>
    <r>
      <rPr>
        <sz val="12"/>
        <color rgb="FFFF0000"/>
        <rFont val="David"/>
        <family val="2"/>
        <charset val="177"/>
      </rPr>
      <t>2 יחידות של אלומיניום</t>
    </r>
    <r>
      <rPr>
        <sz val="12"/>
        <color theme="1"/>
        <rFont val="David"/>
        <family val="2"/>
        <charset val="177"/>
      </rPr>
      <t xml:space="preserve"> ו-</t>
    </r>
    <r>
      <rPr>
        <sz val="12"/>
        <color rgb="FF00B050"/>
        <rFont val="David"/>
        <family val="2"/>
        <charset val="177"/>
      </rPr>
      <t>2 יחידות לאפה פרגית.</t>
    </r>
  </si>
  <si>
    <r>
      <t xml:space="preserve">לצורך ייצור מקבוק (y) נדרשות </t>
    </r>
    <r>
      <rPr>
        <sz val="12"/>
        <color rgb="FFFF0000"/>
        <rFont val="David"/>
        <family val="2"/>
        <charset val="177"/>
      </rPr>
      <t>2 יחידות של אלומיניום</t>
    </r>
    <r>
      <rPr>
        <sz val="12"/>
        <color theme="1"/>
        <rFont val="David"/>
        <family val="2"/>
        <charset val="177"/>
      </rPr>
      <t xml:space="preserve"> ו</t>
    </r>
    <r>
      <rPr>
        <sz val="12"/>
        <color rgb="FF00B050"/>
        <rFont val="David"/>
        <family val="2"/>
        <charset val="177"/>
      </rPr>
      <t>יחידה אחת של לאפה פרגית</t>
    </r>
    <r>
      <rPr>
        <sz val="12"/>
        <color theme="1"/>
        <rFont val="David"/>
        <family val="2"/>
        <charset val="177"/>
      </rPr>
      <t>.</t>
    </r>
  </si>
  <si>
    <r>
      <t xml:space="preserve">לרשות המשק </t>
    </r>
    <r>
      <rPr>
        <sz val="12"/>
        <color rgb="FFFF0000"/>
        <rFont val="David"/>
        <family val="2"/>
        <charset val="177"/>
      </rPr>
      <t>200 יחידות אלומיניום</t>
    </r>
    <r>
      <rPr>
        <sz val="12"/>
        <color theme="1"/>
        <rFont val="David"/>
        <family val="2"/>
        <charset val="177"/>
      </rPr>
      <t xml:space="preserve"> ו-</t>
    </r>
    <r>
      <rPr>
        <sz val="12"/>
        <color rgb="FF00B050"/>
        <rFont val="David"/>
        <family val="2"/>
        <charset val="177"/>
      </rPr>
      <t>150 יחידות של לאפה פרגית</t>
    </r>
    <r>
      <rPr>
        <sz val="12"/>
        <color theme="1"/>
        <rFont val="David"/>
        <family val="2"/>
        <charset val="177"/>
      </rPr>
      <t>.</t>
    </r>
  </si>
  <si>
    <r>
      <t xml:space="preserve">כל נקודה מעליה איננה אפשרית בהגדרה. </t>
    </r>
    <r>
      <rPr>
        <b/>
        <sz val="12"/>
        <rFont val="David"/>
        <family val="2"/>
        <charset val="177"/>
      </rPr>
      <t>(ב)</t>
    </r>
  </si>
  <si>
    <r>
      <t xml:space="preserve">אבל היא </t>
    </r>
    <r>
      <rPr>
        <b/>
        <sz val="12"/>
        <rFont val="David"/>
        <family val="2"/>
        <charset val="177"/>
      </rPr>
      <t>כן</t>
    </r>
    <r>
      <rPr>
        <sz val="12"/>
        <rFont val="David"/>
        <family val="2"/>
        <charset val="177"/>
      </rPr>
      <t xml:space="preserve"> אפשרית. הנקודות שאינן אפשריות</t>
    </r>
  </si>
  <si>
    <r>
      <t>הן אלו ש</t>
    </r>
    <r>
      <rPr>
        <b/>
        <sz val="12"/>
        <rFont val="David"/>
        <family val="2"/>
        <charset val="177"/>
      </rPr>
      <t>מעל</t>
    </r>
    <r>
      <rPr>
        <sz val="12"/>
        <rFont val="David"/>
        <family val="2"/>
        <charset val="177"/>
      </rPr>
      <t xml:space="preserve"> עקומת התמורה. לכן - שגוי.</t>
    </r>
  </si>
  <si>
    <t>תרגיל 3 - המקרה של שלושה גורמי ייצור - שיעורי בית (לא להגשה)</t>
  </si>
  <si>
    <t>שיעור 3 -  עקומת התמורה - המשך תרגול ומשמעותן של מגבלות של גורמי ייצור</t>
  </si>
  <si>
    <t>שיעור 4 - המשך מגבלות גורמי ייצור</t>
  </si>
  <si>
    <t xml:space="preserve">הערה: שאלה זו ״הפילה״ סטודנטים רבים שלי, חשוב מאד לשים לב שהכל מובן. אמנם השאלה לא דומה 1 ל-1 לשאלות שעשינו, אבל אני מספק פה </t>
  </si>
  <si>
    <t xml:space="preserve">תדריך ותנסו להתמודד (ואם צריך נעבור על ההיבטים המרכזיים במפגש הקרוב). </t>
  </si>
  <si>
    <t xml:space="preserve">גם במבחן - אין מה לצפות שהמבחן יהיה קופי פייסט ממה שפתרנו בכיתה, צריך לקבל הביתה גם שאלות קשות ו״לשבור את הראש״ מעט. </t>
  </si>
  <si>
    <t>במשק ״שלומי המלך״ מייצרים שני מוצרים:</t>
  </si>
  <si>
    <t>חומוס: X</t>
  </si>
  <si>
    <t>מסאבחה: Y</t>
  </si>
  <si>
    <t>הייצור מבוצע באמצעות 2 תשומות ייצור: גרגרי חומוס וטחינה גולמית.</t>
  </si>
  <si>
    <t>לשם ייצור חומוס נדרש המשק ל-1 יח׳ טחינה גולמית ו-1 יח׳ גרגרי חומוס.</t>
  </si>
  <si>
    <t>לשם ייצור מסאבחה נדרש המשק ל-1/2 יח׳ טחינה גולמית ו-2 יח׳ גרגרי חומוס.</t>
  </si>
  <si>
    <t xml:space="preserve">לרשות המשק 50 יח׳ טחינה גולמית ו-60 יח׳ גרגרי חומוס. </t>
  </si>
  <si>
    <t>המשק מייצר ביעילות 75 יח׳ מסאבחה. איזה גורם ייצור נמצא באבטלה מבנית, ומה גודלה?</t>
  </si>
  <si>
    <t>א. 20 יח׳ גרגרי חומוס</t>
  </si>
  <si>
    <t>ב. 2.5 יח׳ טחינה גולמית</t>
  </si>
  <si>
    <t>ג. 10 יח׳ גרגרי חומוס</t>
  </si>
  <si>
    <t>ד. 15 יח׳ טחינה גולמית</t>
  </si>
  <si>
    <t>ה. 5 יח׳ גרגרי חומוס ו-15 יח׳ טחינה גולמית</t>
  </si>
  <si>
    <t>תדריך לשאלה (במבחן לא יהיה כזה, אבל אני מנסה לתת כיוון):</t>
  </si>
  <si>
    <t>שלב 1: הציגו את הישרים המייצגים כל אחד מהאילוצים, כולל נקודות החיתוך שלהם עם הצירים ומשוואותיהם.</t>
  </si>
  <si>
    <t xml:space="preserve">שלב 2: מצאו את נקודת החיתוך בין הישרים. </t>
  </si>
  <si>
    <t>שלב 3: אם אתם יודעים שאתם מייצרים 75 יח׳ של Y, זהו בהתאם באיזה חלק של הישר אתם נמצאים - משמאל / מימין לנקודת החיתוך בין העקומים.</t>
  </si>
  <si>
    <t xml:space="preserve">שלב 4: מצאו את ערך X באותה נקודה על פי משוואת הישר המתאים שעליה נמצאים. </t>
  </si>
  <si>
    <t xml:space="preserve">שלב 5: בדקו כמה יחידות מהתשומה הלא מנוצלת (זו שהגרף שלה הוא הגבוה יותר) נצרכת לטובת ייצור הכמות המוגדרת מכל מוצר. </t>
  </si>
  <si>
    <t xml:space="preserve">שלב 6: ההפרש בין סך יחידות התשומה (גורם הייצור) שזוהתה כמובטלת לבין היקף ניצולה בנקודה שמצאתם, היא סך האבטלה המבנית מגורם ייצור זה. </t>
  </si>
  <si>
    <t>במשק ״הנקניק הגדול״ מייצרים כותנה (X) ופשתן (Y), באמצעות שני גורמי ייצור: קרקע ועובדים.</t>
  </si>
  <si>
    <t>לצורך ייצור כותנה נדרשות 4 יח׳ של קרקע ועובד אחד.</t>
  </si>
  <si>
    <t>לצורך ייצור פשתן נדרשות 8 יח׳ של קרקע ו-2 עובדים.</t>
  </si>
  <si>
    <t>לרשות המשק 400 יח׳ של קרקע ו-640 עובדים.</t>
  </si>
  <si>
    <t xml:space="preserve">א. ככל שמייצרים יותר פשתן, העלות השולית לייצור פשתן גדלה. </t>
  </si>
  <si>
    <t>ב. ככל שמייצרים יותר כותנה, העלות השולית לייצור כותנה גדלה.</t>
  </si>
  <si>
    <t>ג. לאורך עקומת התמורה, העלות השולית לייצור כותנה שווה לעלות הממוצעת לייצור כותנה.</t>
  </si>
  <si>
    <t>ד. העלות השולית לייצור כותנה שווה לעלות השולית לייצור פשתן.</t>
  </si>
  <si>
    <t xml:space="preserve">ה. העלות השולית לייצור פשתן גדולה מהעלות הממוצעת לייצור פשתן. </t>
  </si>
  <si>
    <t>משק הנמצא על עקומת התמורה מייצר את הכמויות הבאות:</t>
  </si>
  <si>
    <t xml:space="preserve">ממוצר X: </t>
  </si>
  <si>
    <t>יח׳</t>
  </si>
  <si>
    <t>ממוצר Y:</t>
  </si>
  <si>
    <t xml:space="preserve">העלות הכוללת לייצור ה-X היא 70 יח׳. </t>
  </si>
  <si>
    <t>העלות הממוצעת לייצור ה-Y היא 0.5 יח׳ X.</t>
  </si>
  <si>
    <t>בחרו מבין האפשרויות הבאות את האפשרות המתארת את נקודות הקיצון של עקומת התמורה (Ymax ו-Xmax):</t>
  </si>
  <si>
    <t>א.</t>
  </si>
  <si>
    <t>Ymax=130</t>
  </si>
  <si>
    <t>Xmax=110</t>
  </si>
  <si>
    <t>ב.</t>
  </si>
  <si>
    <t>ד.</t>
  </si>
  <si>
    <t>ה.</t>
  </si>
  <si>
    <t>Ymax=140</t>
  </si>
  <si>
    <t>Xmax=130</t>
  </si>
  <si>
    <t>Ymax=70</t>
  </si>
  <si>
    <t>Xmax=80</t>
  </si>
  <si>
    <t>Xmax=260</t>
  </si>
  <si>
    <t>Ymax=110</t>
  </si>
  <si>
    <t>שאלה 1 - (שאלה 1 ממבחן תשפ״ד מועד ב - עם רמזים)</t>
  </si>
  <si>
    <t>שאלה 2 -(שאלה 2 ממבחן תשפ״ד מועד ב - ללא רמזים)</t>
  </si>
  <si>
    <t>שאלה 3 - (שאלה 4 ממבחן תשפ״ד מועד ב - ללא רמזים)</t>
  </si>
  <si>
    <t xml:space="preserve">במשק בו מייצרים שני מוצרים, X ו- Y, עקומת התמורה רגילה (קמורה). </t>
  </si>
  <si>
    <t xml:space="preserve">המשק בחר לייצר 1,300 יח׳ X ו-1,300 יח׳ Y. </t>
  </si>
  <si>
    <t>כעת, המשק בחר להקטין את ייצור X ב-100 יח׳. מכאן ש:</t>
  </si>
  <si>
    <t>א. הכמות המיוצרת מ- Y תגדל בפחות מ-50.</t>
  </si>
  <si>
    <t>ב. הכמות המיוצרת מ-Y תגדל ביותר מ-500.</t>
  </si>
  <si>
    <t>ג. הכמות המיוצרת מ-Y תגדל ביותר מ-50.</t>
  </si>
  <si>
    <t xml:space="preserve">ד. הכמות המיוצרת מ-Y תגדל בפחות מ-500. </t>
  </si>
  <si>
    <t>שאלה 4 - (שאלה 1 ממבחן תשפ״ג מועד ב - עם רמז קטן)</t>
  </si>
  <si>
    <t>רמז: עקומת תמורה ״קמורה״ היא כזו שהשיפוע שלה הולך וגדל בערך מוחלט כל הזמן. כלומר, ככל שזזים על גבי העקומה, העלות השולית</t>
  </si>
  <si>
    <t xml:space="preserve">בייצור X גדלה. </t>
  </si>
  <si>
    <t>שאלה 5 - (שאלה 2 ממבחן תשפ״ג מועד ב)</t>
  </si>
  <si>
    <t xml:space="preserve">במשק ״נעמי המקורית״ קיימים המוצרים שניתנים לייצור - X ו-Y. </t>
  </si>
  <si>
    <t>ניתן לייצר אותם אם משתמשים ב-2 תשומות ייצור (שני גורמי ייצור):</t>
  </si>
  <si>
    <t>לצורך ייצור X צריך מחשב אחד ו-4 עובדים.</t>
  </si>
  <si>
    <t xml:space="preserve">לצורך ייצור Y צריך 2 מחשבים ו-4 עובדים. </t>
  </si>
  <si>
    <t xml:space="preserve">לרשות המשק 100 מחשבים ו-300 עובדים. </t>
  </si>
  <si>
    <t>א. כאשר המשק מייצר 30Y קיימת אבטלה מבנית של עובדים.</t>
  </si>
  <si>
    <t>ב. כאשר המשק מייצר 25Y קיימת אבטלה מבנית של עובדים.</t>
  </si>
  <si>
    <t>ג. כאשר המשק מייצר 40Y קיימת אבטלה מבנית של מחשבים.</t>
  </si>
  <si>
    <t>ד. כאשר המשק מייצר 25Y קיימת אבטלה מבנית של מחשבים.</t>
  </si>
  <si>
    <t>פתרונות סופיים לשאלות מטלת הבית מס׳ 1</t>
  </si>
  <si>
    <t>תרגיל הגשה *לשבוע הבא* כבר באתר. הוא קצת קשוח, אבל זה בסדר גמור, המטרה להתמודד, והניקוד על עצם המאמץ</t>
  </si>
  <si>
    <t>ולא על הנכונות. מבחינתי גם הגשה כגון ״שי עשיתי את כל השלבים הנה וכלום לא יצא לי״ זה בסדר, העיקר שתראו</t>
  </si>
  <si>
    <t xml:space="preserve">והיום - נמשיך בדיון במגבלות גורמי ייצור, בשים לב לשלושה גורמי ייצור והמשמעות של אילוצים אפקטיביים / לא </t>
  </si>
  <si>
    <t xml:space="preserve">אפקטיביים, פעילים ולא פעילים בהקשרם. </t>
  </si>
  <si>
    <r>
      <t xml:space="preserve">עבודה כדי שאחר כך, כשנוכל להדריך, יהיה רקע להבנה. </t>
    </r>
    <r>
      <rPr>
        <b/>
        <sz val="12"/>
        <color theme="1"/>
        <rFont val="David"/>
        <family val="2"/>
        <charset val="177"/>
      </rPr>
      <t>התרגיל מופיע בסוף מערך שיעור 3, להגשה עד 2.12.2024.</t>
    </r>
  </si>
  <si>
    <t>שימו לב, תרגיל מס׳ 1 במטלת ההגשה הראשונה דפוקה יותר מהאקסית לכן המתינו לעדכון בעניינה ומבחינתי</t>
  </si>
  <si>
    <t>אין חובת הגשה בגינה כרגע (שיבוש בנתונים).</t>
  </si>
  <si>
    <t>תרגיל 1 - המקרה של שלושה גורמי ייצור והמשמעות של אילוצים אפקטיביים</t>
  </si>
  <si>
    <t>בכל שאלה שבה על מנת לייצר אנו זקוקים לכמה סוגים של גורמי ייצור בו זמנית (גם וגם) הדרך לבנות את עקומת</t>
  </si>
  <si>
    <t>התמורה מתחילה באיור הישרים המייצגים את אפשרויות הייצור (מגבלות הייצור) בגין כל תשומה בנפרד.</t>
  </si>
  <si>
    <t>אני אוהב לפעול כך: מחשב YMAX ו-XMAX של כל גורם ייצור, והשיפוע של כל ישר הוא YMAX/XMAX</t>
  </si>
  <si>
    <t>גורם הייצור</t>
  </si>
  <si>
    <t>יח׳ גורם</t>
  </si>
  <si>
    <t>עבור יח׳ Y</t>
  </si>
  <si>
    <t>עבור יח׳ X</t>
  </si>
  <si>
    <t>XMAX</t>
  </si>
  <si>
    <t>YMAX</t>
  </si>
  <si>
    <t>A/B</t>
  </si>
  <si>
    <t>A/C</t>
  </si>
  <si>
    <t>נתון</t>
  </si>
  <si>
    <t>חישבתי</t>
  </si>
  <si>
    <t>שיפוע</t>
  </si>
  <si>
    <t>הישר</t>
  </si>
  <si>
    <t>קרקע - K</t>
  </si>
  <si>
    <t>עובדים - O</t>
  </si>
  <si>
    <t>מכונות - M</t>
  </si>
  <si>
    <t>אחרי שביצעתי את התהליך כולו - רק החלק הירוק הוא עקומת התמורה, כדלקמן:</t>
  </si>
  <si>
    <t>נקודת ה״שבר״ של עקומת התמורה - השוואת נוסחאות הישרים:</t>
  </si>
  <si>
    <t>נדרש 1 - איירו את עקומת התמורה ופרטו את שלבי העבודה:</t>
  </si>
  <si>
    <t>נדרש 2 - מהי העלות השולית בייצור 28 יח׳ של X?</t>
  </si>
  <si>
    <t xml:space="preserve">העלות השולית בייצור X היא השיפוע של עקומת התמורה (בערך מוחלט). </t>
  </si>
  <si>
    <t xml:space="preserve">השיפוע הרלוונטי עבור עקומת התמורה בהינתן X=28 הוא 0.5 בערך מוחלט. </t>
  </si>
  <si>
    <t xml:space="preserve">רואים זאת בנקודה 2 (שהיא הנקודה שבה מייצרים 28 יח׳ X). </t>
  </si>
  <si>
    <t>תשובה מלאה:</t>
  </si>
  <si>
    <t>העלות השולית בייצור X כאשר מייצרים 28 יח׳ ממנו היא 0.5Y.</t>
  </si>
  <si>
    <t>נדרש 3 - מהי העלות השולית בייצור 12 יח׳ של X?</t>
  </si>
  <si>
    <t>נדרש 4 - מהי העלות השולית בייצור 38 יח׳ של X?</t>
  </si>
  <si>
    <t>נדרש 5 - מהי העלות השולית בייצור 15 יח׳ של Y?</t>
  </si>
  <si>
    <t>נדרש 6 - מהי העלות השולית בייצור 4 יח׳ של Y?</t>
  </si>
  <si>
    <t>ההפכי לשיפוע עקומת התמורה בנקודה</t>
  </si>
  <si>
    <t>נדרש 7 - מהי העלות הכוללת בייצור 37 יח׳ של X?</t>
  </si>
  <si>
    <t>העלות הכוללת בייצור X היא:</t>
  </si>
  <si>
    <t>במלים - מפחיתים מה-Y המירבי</t>
  </si>
  <si>
    <t>את ערכו של Y בנקודה עליה שואלים</t>
  </si>
  <si>
    <t>שאותו מגלים דרך הצבה של X בישר המתאים</t>
  </si>
  <si>
    <t xml:space="preserve">מסקנה (תשובה סופית): העלות הכוללת בייצור 37 יח׳ של X היא 21.25 יח׳ Y. </t>
  </si>
  <si>
    <t>נדרש 8 - מהי העלות הכוללת בייצור 10 יח׳ של Y?</t>
  </si>
  <si>
    <t>העלות הכוללת בייצור Y היא:</t>
  </si>
  <si>
    <t>מפחיתים מה-X המירבי</t>
  </si>
  <si>
    <t>את ערכו של X בנקודה עליה שואלים</t>
  </si>
  <si>
    <t>כדי למצוא את ה-X הספציפי, הצבתי את ה-Y</t>
  </si>
  <si>
    <t>הנתון במשוואת הישר המתאימה (ראו משמאל):</t>
  </si>
  <si>
    <t>מסקנה (תשובה סופית): העלות הכוללת בייצור 10 יח׳ של Y היא 10 יח׳ של X.</t>
  </si>
  <si>
    <t>נדרש 9: מהי העלות הממוצעת בייצור 24 יח׳ X?</t>
  </si>
  <si>
    <t>נדרש 10: מהי העלות הממוצעת בייצור 5 יח׳ Y?</t>
  </si>
  <si>
    <t>נדרש 11: אילו גורמי ייצור מובטלים כאשר מייצרים 33.33 יח׳ X ובאיזה היקף?</t>
  </si>
  <si>
    <t>נדרש 12: אילו גורמי ייצור מובטלים כאשר מייצרים 10 יח׳ Y ובאיזה היקף?</t>
  </si>
  <si>
    <t>נדרש 13: אילו גורמי ייצור מובטלים כאשר מייצרים 35 יח׳ X ובאיזה היקף?</t>
  </si>
  <si>
    <t>העלות הממוצעת בייצור מוצר היא העלות הכוללת בייצורו - חלקי מספר היחידות המיוצרות ממנו.</t>
  </si>
  <si>
    <t>למשל, העלות הממוצעת בייצור X תהיה:</t>
  </si>
  <si>
    <t>והעלות הממוצעת בייצור Y תהיה:</t>
  </si>
  <si>
    <t>במלים: במונה - הערך המקסימלי של Y, פחות הערך של Y בנקודה, שאותו קיבלנו על ידי הצבת ה-X הנתון במשוואת הישר</t>
  </si>
  <si>
    <r>
      <t xml:space="preserve">בחלק העקומה שעליו נמצאים. </t>
    </r>
    <r>
      <rPr>
        <b/>
        <sz val="12"/>
        <color theme="1"/>
        <rFont val="David"/>
        <family val="2"/>
        <charset val="177"/>
      </rPr>
      <t>התשובה הסופית: העלות הממוצעת בייצור 24 יח׳ X היא 0.5 יח׳ Y.</t>
    </r>
  </si>
  <si>
    <t>העלות הממוצעת בייצור Y היא 0.8 יח׳ X.</t>
  </si>
  <si>
    <t xml:space="preserve">אם אנו נמצאים בנקודת ״שבר״ של עקומת התמורה - שנוצרת כתוצאה מחיתוך אילוצים, האילוצים הנחתכים הם </t>
  </si>
  <si>
    <t>בתעסוקה מלאה (ללא אבטלה). בנקודה הנדונה - נחתך אילוץ הקרקע K עם אילוץ העובדים O ולכן גם הקרקעות</t>
  </si>
  <si>
    <t xml:space="preserve">וגם העובדים מועסקים במלואם ואינם מובטלים. </t>
  </si>
  <si>
    <t>אלא שאילוץ המכונות M הוא לא פעיל, תמיד יש יותר מדי ממנו, הוא תמיד מעל האילוצים האחרים, תמיד נמצא</t>
  </si>
  <si>
    <t xml:space="preserve">באבטלה. </t>
  </si>
  <si>
    <t xml:space="preserve">10 * 33.33 + 12 * 8.335 = </t>
  </si>
  <si>
    <t>סך הניצול של מכונות (כפלתי היקף ייצור של כל מוצר ביח׳ מכונה הנדרש עבורו):</t>
  </si>
  <si>
    <t xml:space="preserve">כפלתי את 10 היח׳ של מכונה הנדרשות לייצור X </t>
  </si>
  <si>
    <t>ב-33.33 יח׳ X שמייצרים והוספתי את 12 היח׳</t>
  </si>
  <si>
    <t xml:space="preserve">של מכונה הנדרשות לייצור Y כפול 8.335 יח׳ Y. </t>
  </si>
  <si>
    <t>כך הצלחתי לגלות כמה יח׳ מכונה מנוצלות.</t>
  </si>
  <si>
    <t>אבטלת מכונות היא ההפרש בין מספר</t>
  </si>
  <si>
    <t>המכונות הכולל לבין המכונות</t>
  </si>
  <si>
    <t>המנוצלות בנקודה:</t>
  </si>
  <si>
    <t xml:space="preserve">600 - 433.32 = </t>
  </si>
  <si>
    <t>מסקנה: כאשר מייצרים 33.33 יח׳ של X, יש אבטלה מבנית של 166.68 מכונות.</t>
  </si>
  <si>
    <t>יתר גורמי הייצור (עובדים וקרקעות) אינם מובטלים אלא בתעסוקה מלאה.</t>
  </si>
  <si>
    <t>ידוע: אנו נמצאים בחלק העליון של עקומת התמורה הירוקה.</t>
  </si>
  <si>
    <t xml:space="preserve">בחלק העליון של עקומת התמורה, האילוץ הפעיל (המשאב במחסור) הוא קרקעות - K. </t>
  </si>
  <si>
    <r>
      <t xml:space="preserve">המשאב שמגביל אותי הוא זה שבתעסוקה מלאה - כלומר הקרקעות </t>
    </r>
    <r>
      <rPr>
        <b/>
        <sz val="12"/>
        <color theme="1"/>
        <rFont val="David"/>
        <family val="2"/>
        <charset val="177"/>
      </rPr>
      <t>אינן</t>
    </r>
    <r>
      <rPr>
        <sz val="12"/>
        <color theme="1"/>
        <rFont val="David"/>
        <family val="2"/>
        <charset val="177"/>
      </rPr>
      <t xml:space="preserve"> מובטלות. </t>
    </r>
  </si>
  <si>
    <t>יח׳ Y מיוצרות</t>
  </si>
  <si>
    <t>יח׳ X מיוצרות</t>
  </si>
  <si>
    <t>סה״כ שימוש בעובדים:</t>
  </si>
  <si>
    <t xml:space="preserve">25 * 30 + 20 * 10 = </t>
  </si>
  <si>
    <t>סה״כ שימוש במכונות:</t>
  </si>
  <si>
    <t xml:space="preserve">10 * 30 + 12 * 10 = </t>
  </si>
  <si>
    <t>אבטלת עובדים:</t>
  </si>
  <si>
    <t>אבטלת מכונות:</t>
  </si>
  <si>
    <t xml:space="preserve">1,000 - 950 = </t>
  </si>
  <si>
    <t>600 - 420 =</t>
  </si>
  <si>
    <t>לפי מספר העובדים הכולל בניכוי סך השימוש בעובדים בנקודה (Y=10,X=30)</t>
  </si>
  <si>
    <t>לפי מספר המכונות הכולל בניכוי סך השימוש במכונות בנקודה (Y=10,X=30)</t>
  </si>
  <si>
    <t>בסך הכל: הקרקעות בתעסוקה מלאה (ללא אבטלה), ואילו העובדים והמכונות באבטלה מבנית. היקף העובדים המובטלים: 50, היקף מכונות מובטלות: 180</t>
  </si>
  <si>
    <t>ייצור מכל מוצר</t>
  </si>
  <si>
    <t>ניצול</t>
  </si>
  <si>
    <t>אבטלה</t>
  </si>
  <si>
    <t>A-D</t>
  </si>
  <si>
    <t>תשובה סופית: העובדים נמצאים בתעסוקה מלאה;</t>
  </si>
  <si>
    <t>הקרקעות והמכונות באבטלה מבנית.</t>
  </si>
  <si>
    <t>היקף האבטלה בקרקע: 5 קרקעות.</t>
  </si>
  <si>
    <t>היקף האבטלה במכונות: 175 מכונות.</t>
  </si>
  <si>
    <t>יח׳ נקניק</t>
  </si>
  <si>
    <t>יח׳ אייפון</t>
  </si>
  <si>
    <t>משק ״ד״ר צבאן״ יכול לייצר 600 יח׳ של נקניק או 600 יח׳ של אייפונים.</t>
  </si>
  <si>
    <t>ד״ר צבאן</t>
  </si>
  <si>
    <t>Ymax/Xmax</t>
  </si>
  <si>
    <t xml:space="preserve">הפכי </t>
  </si>
  <si>
    <t>יובל העירה הערה חשובה:</t>
  </si>
  <si>
    <t>כדי לבחון כדאיות של מסחר בינלאומי</t>
  </si>
  <si>
    <t>חיוני לחשב את העלות השולית.</t>
  </si>
  <si>
    <t>עצם זה שניתן לייצר בסך הכל יותר ממוצר</t>
  </si>
  <si>
    <t>מסויים, זה לא מספיק.</t>
  </si>
  <si>
    <t>כדי שיהיה נעים, נציג זאת גם גרפית:</t>
  </si>
  <si>
    <t>משק ״ד״ר צבאן״:</t>
  </si>
  <si>
    <t>ב. הניחו כעת כי אין מסחר בינלאומי. במשק ״ד״ר צבאן״ מייצרים 300 נקניקים ובמשק ״נעמי״ מייצרים 400 נקניקים.</t>
  </si>
  <si>
    <t xml:space="preserve">ד״ר צבאן מייצרת 300 נקניק ו-300 אייפון וצורכת אותם. </t>
  </si>
  <si>
    <t>אם המחיר במסחר הבינלאומי</t>
  </si>
  <si>
    <t>הוא בין העלויות השוליות במשקים הסוחרים</t>
  </si>
  <si>
    <t>כל משק ייצר</t>
  </si>
  <si>
    <t xml:space="preserve">רק את המוצר </t>
  </si>
  <si>
    <t>שהוא יכול לייצר בעלות שולית נמוכה יותר (בהשוואה למשק האחר)</t>
  </si>
  <si>
    <t>מייצר בנק׳ D</t>
  </si>
  <si>
    <t>את YMAX</t>
  </si>
  <si>
    <t>מייצר בנק׳ E</t>
  </si>
  <si>
    <t>את XMAX</t>
  </si>
  <si>
    <t>iPhone (Y)</t>
  </si>
  <si>
    <t>Naknik (X)</t>
  </si>
  <si>
    <t>ד״ר צבאן:</t>
  </si>
  <si>
    <t>נעמי:</t>
  </si>
  <si>
    <t>שבה XMAX = YMAX*PY</t>
  </si>
  <si>
    <t>XMAX = 600 * 1.5 = 900</t>
  </si>
  <si>
    <t>בכחול - ללא מסחר בינלאומי</t>
  </si>
  <si>
    <t>באדום עקומת תמורה חדשה לצריכה</t>
  </si>
  <si>
    <t>באדום: עקומת תמורה חדשה לצריכה</t>
  </si>
  <si>
    <t>שבה:</t>
  </si>
  <si>
    <t>YMAX = XMAX * PX</t>
  </si>
  <si>
    <t>YMAX = 800*2/3 = 533.33</t>
  </si>
  <si>
    <t>בנקודה הנתונה שבה נעמי נמצאת היא צורכת:</t>
  </si>
  <si>
    <t>200y</t>
  </si>
  <si>
    <t>500x</t>
  </si>
  <si>
    <t>בהקשר לייצור:</t>
  </si>
  <si>
    <t xml:space="preserve">נעמי מייצרת </t>
  </si>
  <si>
    <t>800x</t>
  </si>
  <si>
    <t>אבל אני צורך רק</t>
  </si>
  <si>
    <t>את יתר ה-x אמכור</t>
  </si>
  <si>
    <t>300x</t>
  </si>
  <si>
    <t xml:space="preserve">300 * 2/3 = </t>
  </si>
  <si>
    <t xml:space="preserve">ואקבל  במסחר (ואצרוך) y </t>
  </si>
  <si>
    <t>לא משנה מה מספרים על הצריכה:</t>
  </si>
  <si>
    <t>הייצור יהיה רק של המוצר שאני טוב בו.</t>
  </si>
  <si>
    <t>אם לא צורכים את הכל - החלק שלא נצרך</t>
  </si>
  <si>
    <t>נמכר לפי המחיר במסחר הבינלאומי,</t>
  </si>
  <si>
    <t>ותמורתו מקבלים את המוצר האחר.</t>
  </si>
  <si>
    <t>לא מובן? רוצים פירוט רחב מורכב יותר? בבקשה:</t>
  </si>
  <si>
    <t xml:space="preserve">תרגיל לבית </t>
  </si>
  <si>
    <t>העיר</t>
  </si>
  <si>
    <t>הכפר</t>
  </si>
  <si>
    <t>Xmax/Ymax</t>
  </si>
  <si>
    <t>העיר:</t>
  </si>
  <si>
    <t>הכפר:</t>
  </si>
  <si>
    <t>להלן הסבר מפורט עם המון מלל כחפירה, לחובבי ז׳אנר הקידוחים</t>
  </si>
  <si>
    <r>
      <t>במצב המוצא, נוהגים לייצר במשק ״נקניקי העיר״ 1,000 יחידות של נקניק (x) ו-</t>
    </r>
    <r>
      <rPr>
        <sz val="12"/>
        <rFont val="David"/>
        <family val="2"/>
        <charset val="177"/>
      </rPr>
      <t>200</t>
    </r>
    <r>
      <rPr>
        <sz val="12"/>
        <color theme="1"/>
        <rFont val="David"/>
        <family val="2"/>
        <charset val="177"/>
      </rPr>
      <t xml:space="preserve"> יח׳ של מיץ גזר (y). </t>
    </r>
  </si>
  <si>
    <t xml:space="preserve">הואיל ונתון שאין מסחר - </t>
  </si>
  <si>
    <t>מה שהמשק מייצר</t>
  </si>
  <si>
    <t>זה מה שהוא צורך</t>
  </si>
  <si>
    <t>ולכן התשובה בגוף השאלה.</t>
  </si>
  <si>
    <t>נתון - בין המשקים אין מסחר.</t>
  </si>
  <si>
    <r>
      <t>נתון - במצב המוצא, נוהגים לייצר במשק ״נקניקי העיר״ 1,000 יחידות של נקניק (x) ו-</t>
    </r>
    <r>
      <rPr>
        <sz val="12"/>
        <rFont val="David"/>
        <family val="2"/>
        <charset val="177"/>
      </rPr>
      <t>200</t>
    </r>
    <r>
      <rPr>
        <sz val="12"/>
        <color theme="1"/>
        <rFont val="David"/>
        <family val="2"/>
        <charset val="177"/>
      </rPr>
      <t xml:space="preserve"> יח׳ של מיץ גזר (y). </t>
    </r>
  </si>
  <si>
    <r>
      <t>נתון - במשק ״נקניקי הכפר״ במצב המוצא, נוהגים לייצר 2,000 יחידות של נקניק ו-</t>
    </r>
    <r>
      <rPr>
        <sz val="12"/>
        <color rgb="FFFF0000"/>
        <rFont val="David"/>
        <family val="2"/>
        <charset val="177"/>
      </rPr>
      <t>300</t>
    </r>
    <r>
      <rPr>
        <sz val="12"/>
        <color theme="1"/>
        <rFont val="David"/>
        <family val="2"/>
        <charset val="177"/>
      </rPr>
      <t xml:space="preserve"> יח׳ של מיץ גזר.</t>
    </r>
  </si>
  <si>
    <t>לחובבי החפירות:</t>
  </si>
  <si>
    <t>ג. לאיזה משק יתרון יחסי בנקניק (x)? לאיזה משק יתרון יחסי במיץ גזר (y)?</t>
  </si>
  <si>
    <t>יתרון יחסי במוצר מסויים = שהעלות השולית בייצור המוצר נמוכה יותר.</t>
  </si>
  <si>
    <t>יתרון יחסי ב-X? אביט רק על עמודת העלות השולית של X, ואזהה שהעלות השולית הנמוכה יותר היא בכפר.</t>
  </si>
  <si>
    <t xml:space="preserve">יתרון יחסי ב-Y? אביט רק על עמודת העלות השולית של Y, ואזהה שהעלות השולית הנמוכה יותר היא בעיר. </t>
  </si>
  <si>
    <t>בקצרה:</t>
  </si>
  <si>
    <t>לכפר - יתרון יחסי ב-X</t>
  </si>
  <si>
    <t>לעיר - יתרון יחסי ב-Y</t>
  </si>
  <si>
    <t>חפירה:</t>
  </si>
  <si>
    <t>נקודת הצריכה בכל משק, אם כל משק צורך 1,000 נקניקים טריים?</t>
  </si>
  <si>
    <t xml:space="preserve">   מיץ גזר
Y</t>
  </si>
  <si>
    <t>נקניק
X</t>
  </si>
  <si>
    <t xml:space="preserve">כדי שיתקיים מסחר בינלאומי נדרש שהמחיר שנקבע למוצר יהיה בין העלויות השוליות למוצר (במדינות השונות). </t>
  </si>
  <si>
    <t>כאן, נתון:</t>
  </si>
  <si>
    <t xml:space="preserve">שהוא בחלט בטווח בין 5 ל-10. </t>
  </si>
  <si>
    <t xml:space="preserve">לכן, מתקיים מסחר בינלאומי. מסקנה נוספת: כל משק ייצר רק מה שהוא טוב בו. </t>
  </si>
  <si>
    <t xml:space="preserve">הכפר - מייצר רק X. העיר מייצרת רק Y. </t>
  </si>
  <si>
    <t>אם Py=6, ה-</t>
  </si>
  <si>
    <t>עיר</t>
  </si>
  <si>
    <t>כפר</t>
  </si>
  <si>
    <t>ייצור Y</t>
  </si>
  <si>
    <t>ייצור X</t>
  </si>
  <si>
    <t>צריכת X</t>
  </si>
  <si>
    <t>כל משק מייצר רק מה שיש לו יתרון יחסי כי מתקיים מסחר בינלאומי</t>
  </si>
  <si>
    <t>נתון בשאלה שזוהי הכמות של הנקניקים X שכל משק צורך</t>
  </si>
  <si>
    <t>צריכת Y</t>
  </si>
  <si>
    <t>צריכת X נתונה (שורה הבאה), צריכת Y מתקבלת ע״י הצבת X בנוסחה האדומה</t>
  </si>
  <si>
    <t>ייצוא Y</t>
  </si>
  <si>
    <t>מייצא / מוכר החוצה - רק את המוצר שהמשק מייצר</t>
  </si>
  <si>
    <t>ייצוא X</t>
  </si>
  <si>
    <t>מטרה ראשונית:</t>
  </si>
  <si>
    <t>להבין איך להקצות</t>
  </si>
  <si>
    <t>את 65 העובדים</t>
  </si>
  <si>
    <t>בין השדות השונים</t>
  </si>
  <si>
    <t>על מנת שהתפוקה הכוללת</t>
  </si>
  <si>
    <t>מהמוצר (וכאן מדובר על מוצר יחיד)</t>
  </si>
  <si>
    <t>תהיה מירבית.</t>
  </si>
  <si>
    <t>בהינתן שהמטרה היא למקסם</t>
  </si>
  <si>
    <t xml:space="preserve">תפוקה כוללת ממוצר ספציפי - </t>
  </si>
  <si>
    <t xml:space="preserve">אין משמעות לדיון בעלות שולית </t>
  </si>
  <si>
    <t>אלא על תפוקה שולית</t>
  </si>
  <si>
    <t>התפוקה השולית של העובד הראשון היא ה-TP</t>
  </si>
  <si>
    <t>התפוקה השולית של כל עובד לאחר מכן</t>
  </si>
  <si>
    <t>היא ההפרש בין ה-TP כשהוא מועסק</t>
  </si>
  <si>
    <t>לבין ה-TP כשהוא ״לא מועסק״ (בשורה קודמת)</t>
  </si>
  <si>
    <t>תפוקה
שולית
MP</t>
  </si>
  <si>
    <t>TP
תפוקה כוללת</t>
  </si>
  <si>
    <r>
      <t xml:space="preserve">למעשה, זוהי הדרך שבה פותרים </t>
    </r>
    <r>
      <rPr>
        <b/>
        <sz val="12"/>
        <color theme="1"/>
        <rFont val="David"/>
        <family val="2"/>
        <charset val="177"/>
      </rPr>
      <t>נדרשים</t>
    </r>
    <r>
      <rPr>
        <sz val="12"/>
        <color theme="1"/>
        <rFont val="David"/>
        <family val="2"/>
        <charset val="177"/>
      </rPr>
      <t xml:space="preserve"> כגון ״חשבו את סך התפוקה״ / ״את סך התפוקה המירבית״</t>
    </r>
  </si>
  <si>
    <r>
      <t xml:space="preserve">שלב 1: חישוב התפוקה השולית של כל עובד בכל שדה [תוספת תפוקה שנובעת מהעובד האחרון]
</t>
    </r>
    <r>
      <rPr>
        <b/>
        <sz val="12"/>
        <color theme="1"/>
        <rFont val="David"/>
        <family val="2"/>
        <charset val="177"/>
      </rPr>
      <t>זהו שלב התחלתי בכל דיון בנושא, אני חייב להתחיל את פתרון התרגילים הללו מטבלת תפוקה שולית</t>
    </r>
  </si>
  <si>
    <t>שלב 3: נדרש אחר שיכול להיות - ״חשבו את התפוקה השולית לעובד״ [במצב שבו יש 10 שדות מכל סוג ו-65 עובדים]</t>
  </si>
  <si>
    <t>תת נושא חדש - הקשר בין הקצאה יעילה ושכר עבודה</t>
  </si>
  <si>
    <t>תקציר: אם אפשר לדעת כמה עובד מסוגל לייצר (תפוקה שולית) וגם נתון מה שווי יח׳ מוצר מיוצרת, נוכל לדעת</t>
  </si>
  <si>
    <t xml:space="preserve">את ״שווי התפוקה השולית״ והוא הבסיס לחישוב שכר. </t>
  </si>
  <si>
    <t>מלשון Labor</t>
  </si>
  <si>
    <t>Price of X</t>
  </si>
  <si>
    <t>Marginal Product</t>
  </si>
  <si>
    <r>
      <t xml:space="preserve">ערך התפוקה השולית בש״ח - </t>
    </r>
    <r>
      <rPr>
        <sz val="9"/>
        <color theme="1"/>
        <rFont val="David"/>
        <family val="2"/>
        <charset val="177"/>
      </rPr>
      <t>מכפלת התפוקה השולית מחיר המוצר</t>
    </r>
  </si>
  <si>
    <t>Value of MP</t>
  </si>
  <si>
    <t>Wage</t>
  </si>
  <si>
    <t>Wage = Value MP</t>
  </si>
  <si>
    <t>שלב 1: "נדרש בסיסי במצב כזה - יכולים לשאול: מהו השכר שייקבע בתנאי השוק החופשי?״</t>
  </si>
  <si>
    <t xml:space="preserve">נעתיק לשם נוחות את טבלת ההקצאות היעילות מהשאלה הקודמת. </t>
  </si>
  <si>
    <t>מדוע? כי השכר תמיד נקבע לפי שווי התפוקה השולית לעובד.</t>
  </si>
  <si>
    <t xml:space="preserve">ומה התפוקה השולית לעובד? זו התפוקה השולית של העובד האחרון (ה-MP של העובד האחרון) בטבלת ההקצאה </t>
  </si>
  <si>
    <r>
      <t xml:space="preserve">בהמשך לתרגיל דוגמא 1, הניחו כי נתון שמחיר יחידת מוצר </t>
    </r>
    <r>
      <rPr>
        <b/>
        <sz val="12"/>
        <color theme="1"/>
        <rFont val="David"/>
        <family val="2"/>
        <charset val="177"/>
      </rPr>
      <t>הנו 5 ש״ח.</t>
    </r>
    <r>
      <rPr>
        <sz val="12"/>
        <color theme="1"/>
        <rFont val="David"/>
        <family val="2"/>
        <charset val="177"/>
      </rPr>
      <t xml:space="preserve"> </t>
    </r>
  </si>
  <si>
    <t>הרווח הוא ההפרש בין סך ההכנסות של היצרן (של בעל השדה) לבין סך ההוצאות של היצרן (של בעל השדה).</t>
  </si>
  <si>
    <t xml:space="preserve">בהקשר הפשוט שלנו בקורס - עלויות/הוצאות היצרן הן שכר העבודה בלבד. </t>
  </si>
  <si>
    <t>סך ההכנסות - מכפלת תפוקה כוללת בשדה במחיר מוצר:</t>
  </si>
  <si>
    <r>
      <t xml:space="preserve">שלב 2: נדרש נוסף אפשרי - שיכולים לשאול עליו במצב שבו מחיר המוצר נתון - מהו הרווח של כל </t>
    </r>
    <r>
      <rPr>
        <u/>
        <sz val="12"/>
        <color theme="1"/>
        <rFont val="David"/>
        <family val="2"/>
        <charset val="177"/>
      </rPr>
      <t>בעל שדה</t>
    </r>
    <r>
      <rPr>
        <sz val="12"/>
        <color theme="1"/>
        <rFont val="David"/>
        <family val="2"/>
        <charset val="177"/>
      </rPr>
      <t>?</t>
    </r>
  </si>
  <si>
    <t>TR = Total Revenue</t>
  </si>
  <si>
    <t>הכנסה כוללת</t>
  </si>
  <si>
    <t>סך ההוצאות - מכפלת מספר העובדים המועסקים בשדה, בשכר העבודה:</t>
  </si>
  <si>
    <t>TC = Total Cost</t>
  </si>
  <si>
    <t>סך העלויות</t>
  </si>
  <si>
    <t>P&amp;L = TR - TC =  TP * Px - L * W</t>
  </si>
  <si>
    <t>P&amp;L = Profit or Loss</t>
  </si>
  <si>
    <t>רווח או הפסד</t>
  </si>
  <si>
    <t xml:space="preserve">TR - TC = </t>
  </si>
  <si>
    <t xml:space="preserve">P&amp;L = </t>
  </si>
  <si>
    <t xml:space="preserve">שכר מינימום - בהגדרה: הוא שכר שנקבע על ידי הממשלה שהוא גבוה יותר מהשכר בשוק תחרותי. </t>
  </si>
  <si>
    <t>חשבו בבקשה על אותם אנשים ונשים אהובים ואהובות שעוסקים בניקיון, בשמירה, באבטחה, בשטיפת כלים...</t>
  </si>
  <si>
    <t xml:space="preserve">אם לא היה שכר מינימום - סביר מאד שהיה משולם להם שכר כל כך נמוך שלא היה מאפשר להם להתקיים. </t>
  </si>
  <si>
    <t xml:space="preserve">ולכן, הממשלה קובעת שכר מינימום. </t>
  </si>
  <si>
    <t xml:space="preserve">אז הצד החיובי של שכר המינימום: מגדיל שכר לשכבות חלשות. </t>
  </si>
  <si>
    <t xml:space="preserve">הצד השלילי: הואיל והשכר עולה, מעסיקים פחות עובדים. </t>
  </si>
  <si>
    <t>אף עובד לא יועסק אם השכר שצריך לשלם לו גבוה ״ממה שהוא נותן״ מערך התפוקה השולית שלו.</t>
  </si>
  <si>
    <t xml:space="preserve">זה בעצם אומר שאם שכר המינימום הוא 42 ש״ח, כל עובד שתורם לשווי של התפוקה פחות מ-42 - מפוטר מיד. </t>
  </si>
  <si>
    <t>השווי למוצר הוא 5 ש״ח. כדי להיות מועסק, עליך לתרום שולית:</t>
  </si>
  <si>
    <t xml:space="preserve">42 / 5 = </t>
  </si>
  <si>
    <t xml:space="preserve">לכן, כל עובד שמייצר פחות מ-8.4 מוצרים, יפוטר. </t>
  </si>
  <si>
    <t xml:space="preserve">המשמעות: כל העובדים המועסקים במקום ה-3 בשדה ב, שתורמים רק 8 לתפוקה - יפוטרו (יש 10 כאלו).  </t>
  </si>
  <si>
    <t xml:space="preserve">כמו כן, כל העובדים המועסקים במקום ה-4 בשדה א, שתורמים רק 7 לתפוקה - יפוטרו (יש 5 כאלו). </t>
  </si>
  <si>
    <t xml:space="preserve">בסך הכל, תיווצר אבטלה של 15 עובדים. </t>
  </si>
  <si>
    <r>
      <t xml:space="preserve">עד כה דיברנו על היכולת לבצע הקצאה יעילה; איך </t>
    </r>
    <r>
      <rPr>
        <b/>
        <sz val="12"/>
        <color theme="1"/>
        <rFont val="David"/>
        <family val="2"/>
        <charset val="177"/>
      </rPr>
      <t>למקסם תפוקה</t>
    </r>
    <r>
      <rPr>
        <sz val="12"/>
        <color theme="1"/>
        <rFont val="David"/>
        <family val="2"/>
        <charset val="177"/>
      </rPr>
      <t xml:space="preserve"> ו/או הכנסות.</t>
    </r>
  </si>
  <si>
    <r>
      <t xml:space="preserve">אמנם דיברנו קצת גם על </t>
    </r>
    <r>
      <rPr>
        <b/>
        <sz val="12"/>
        <color theme="1"/>
        <rFont val="David"/>
        <family val="2"/>
        <charset val="177"/>
      </rPr>
      <t>השכר</t>
    </r>
    <r>
      <rPr>
        <sz val="12"/>
        <color theme="1"/>
        <rFont val="David"/>
        <family val="2"/>
        <charset val="177"/>
      </rPr>
      <t xml:space="preserve"> </t>
    </r>
    <r>
      <rPr>
        <b/>
        <sz val="12"/>
        <color theme="1"/>
        <rFont val="David"/>
        <family val="2"/>
        <charset val="177"/>
      </rPr>
      <t>ורווחי היצרן</t>
    </r>
    <r>
      <rPr>
        <sz val="12"/>
        <color theme="1"/>
        <rFont val="David"/>
        <family val="2"/>
        <charset val="177"/>
      </rPr>
      <t>; אבל לא דנו באופן מפורש בקביעה: כמה יחידות מוצר כדאי ליצרן</t>
    </r>
  </si>
  <si>
    <t>והכל בכפוף (או מושפע מ)</t>
  </si>
  <si>
    <t>מחיר המוצר בשוק תחרותי</t>
  </si>
  <si>
    <t>TC(Q=0)</t>
  </si>
  <si>
    <t>VC=TC-FC</t>
  </si>
  <si>
    <t>TC(Q)-TC(Q-1)</t>
  </si>
  <si>
    <t>VC(Q)-VC(Q-1)</t>
  </si>
  <si>
    <t>מחיר</t>
  </si>
  <si>
    <t>עקום ההיצע ״מתחיל״ רק במחיר</t>
  </si>
  <si>
    <t xml:space="preserve">שהוא מינימום AVC (כאן - 12). </t>
  </si>
  <si>
    <t xml:space="preserve">מדוע? </t>
  </si>
  <si>
    <t>כי אם המחיר נמוך מכך, פשוט לא מייצרים.</t>
  </si>
  <si>
    <t>ככל שהמחיר עולה, כדאי לייצר יותר.</t>
  </si>
  <si>
    <t>כל זה נכון בטווח הקצר.</t>
  </si>
  <si>
    <t>בטווח הארוך לעומת זאת תתחיל לייצר רק</t>
  </si>
  <si>
    <t>אם המחיר גדול או שווה ל-min ATC (כאן: 20)</t>
  </si>
  <si>
    <t>בכל מקרה מייצרים עד שנפגשים עם MC</t>
  </si>
  <si>
    <t>בחלק העולה.</t>
  </si>
  <si>
    <t>minAVC</t>
  </si>
  <si>
    <t>מינימום הוצ׳ משתנה ממוצעת</t>
  </si>
  <si>
    <t>minATC</t>
  </si>
  <si>
    <t>מינימום הוצ׳ כוללת ממוצעת</t>
  </si>
  <si>
    <t>P&gt;</t>
  </si>
  <si>
    <t>P&lt;</t>
  </si>
  <si>
    <r>
      <rPr>
        <u/>
        <sz val="12"/>
        <color theme="1"/>
        <rFont val="David"/>
        <family val="2"/>
        <charset val="177"/>
      </rPr>
      <t>ההיצע</t>
    </r>
    <r>
      <rPr>
        <sz val="12"/>
        <color theme="1"/>
        <rFont val="David"/>
        <family val="2"/>
        <charset val="177"/>
      </rPr>
      <t xml:space="preserve"> - מתאר את הקשר בין מחיר המוצר לכמות שהיצרן יסכים לייצר להציע מהמוצר  (בטווח הארוך, בטווח הקצר). </t>
    </r>
  </si>
  <si>
    <r>
      <rPr>
        <u/>
        <sz val="12"/>
        <color theme="1"/>
        <rFont val="David"/>
        <family val="2"/>
        <charset val="177"/>
      </rPr>
      <t>הביקוש</t>
    </r>
    <r>
      <rPr>
        <sz val="12"/>
        <color theme="1"/>
        <rFont val="David"/>
        <family val="2"/>
        <charset val="177"/>
      </rPr>
      <t xml:space="preserve"> מתאר את הקשר בין </t>
    </r>
    <r>
      <rPr>
        <u/>
        <sz val="12"/>
        <color theme="1"/>
        <rFont val="David"/>
        <family val="2"/>
        <charset val="177"/>
      </rPr>
      <t>מחיר המוצר לכמות המבוקשת</t>
    </r>
    <r>
      <rPr>
        <sz val="12"/>
        <color theme="1"/>
        <rFont val="David"/>
        <family val="2"/>
        <charset val="177"/>
      </rPr>
      <t xml:space="preserve"> ממנו. </t>
    </r>
  </si>
  <si>
    <t>עקום ביקוש = עקום D (Demand)</t>
  </si>
  <si>
    <t>Income</t>
  </si>
  <si>
    <t>מוצר נורמלי:</t>
  </si>
  <si>
    <t>עלייה בהכנסה = עלייה בביקוש = עקומה זזה ימינה</t>
  </si>
  <si>
    <t>למשל: מוצרי תיירות, מסעדות, קפה בקפיטריה ועוד</t>
  </si>
  <si>
    <t>עלייה בהכנסה = ירידה בביקוש = עקומה זזה שמאלה</t>
  </si>
  <si>
    <t>ירידה בהכנסה = עלייה בביקוש = עקומה זזה ימינה</t>
  </si>
  <si>
    <t>ירידה בהכנסה = ירידה בביקוש = עקומה ימינה שמאלה</t>
  </si>
  <si>
    <t>מוצר נחות:</t>
  </si>
  <si>
    <t>למשל: לחם פרוס, נסיעה בתחבורה ציבורית, פיצה שמש</t>
  </si>
  <si>
    <t xml:space="preserve">קפה בוץ שאני מביא לקמפוס בשקית </t>
  </si>
  <si>
    <t>טלפונים סלולריים אנדרואיד (לא בגלל שהם פחות טובים אלא לאור הקשר הכלכלי)</t>
  </si>
  <si>
    <t>מוצר נייטרלי: עקומת הביקוש לא מושפעת מהשינויים בהכנסה</t>
  </si>
  <si>
    <t>למשל: מלח</t>
  </si>
  <si>
    <t>למשל: אינטרנט סלולרי ואינטרנט ביתי</t>
  </si>
  <si>
    <t>תחבורה ציבורית מול מוניות</t>
  </si>
  <si>
    <t>קורסים באינטרנט מול לימודים אקדמיים</t>
  </si>
  <si>
    <t>למשל: אייפונים ו-icloud</t>
  </si>
  <si>
    <t>דלק ומכוניות</t>
  </si>
  <si>
    <t>למשל: אבטיח וקפה בקמפוס</t>
  </si>
  <si>
    <t>מסאז׳ בכפות הרגליים ושיעורים במיקרו כלכלה</t>
  </si>
  <si>
    <t>שינוי בכמות המבוקשת</t>
  </si>
  <si>
    <t>לא שינוי בעקומה</t>
  </si>
  <si>
    <t>שינוי של עקומת הביקוש</t>
  </si>
  <si>
    <r>
      <t xml:space="preserve">שינוי של עקומת הביקוש יגרם </t>
    </r>
    <r>
      <rPr>
        <b/>
        <u/>
        <sz val="12"/>
        <color theme="1"/>
        <rFont val="David"/>
        <family val="2"/>
        <charset val="177"/>
      </rPr>
      <t>בהכרח</t>
    </r>
    <r>
      <rPr>
        <sz val="12"/>
        <color theme="1"/>
        <rFont val="David"/>
        <family val="2"/>
        <charset val="177"/>
      </rPr>
      <t xml:space="preserve"> כתוצאה מ:</t>
    </r>
  </si>
  <si>
    <r>
      <t xml:space="preserve">עלויות הייצור משפיעות על </t>
    </r>
    <r>
      <rPr>
        <b/>
        <sz val="12"/>
        <color theme="1"/>
        <rFont val="David"/>
        <family val="2"/>
        <charset val="177"/>
      </rPr>
      <t>ההיצע</t>
    </r>
    <r>
      <rPr>
        <sz val="12"/>
        <color theme="1"/>
        <rFont val="David"/>
        <family val="2"/>
        <charset val="177"/>
      </rPr>
      <t xml:space="preserve"> (מפגש 7) ולא על הביקוש. </t>
    </r>
  </si>
  <si>
    <t>הדיון בשאלה עוסק בקשר בין הכנסה לבין ביקוש. קשר זה מתבטא בהגדרות המוצר כנורמלי / נייטרלי / נחות;</t>
  </si>
  <si>
    <t xml:space="preserve">זאת בשונה מדיונים העוסקים בקשרים בין שני מוצרים שונים (שאז היה אפשר לדון בתחליפי / משלים / אדיש בלתי תלוי). </t>
  </si>
  <si>
    <t>כאן - ההכנסות יורדות והביקוש עולה; קשר הפוך בין הכנסות לביקוש מעיד על מוצר נחות.</t>
  </si>
  <si>
    <t xml:space="preserve">התשובה: ה. </t>
  </si>
  <si>
    <t>ד. נייטרלי</t>
  </si>
  <si>
    <t>סיכום ביניים:</t>
  </si>
  <si>
    <t>במפגש זה, בחלקו העיקרי - עסקנו בעיקר בסוגיות הקשורות לעקומת הביקוש (קשר שלילי בין מחיר וכמות מבוקשת)</t>
  </si>
  <si>
    <t>ולגורמים שמשפיעים עליה - שינויים במחירים של מוצרים תחליפיים ומשלימים, שינויי הכנסה ושינויים בטעמי הצרכנים.</t>
  </si>
  <si>
    <t xml:space="preserve">תרגלנו איך השינויים הללו משפיעים על הביקוש במצבים שונים, ומה ניתן להסיק מהשינויים השונים לגבי ההגדרות. </t>
  </si>
  <si>
    <t>במבחן, יש מספר מצומצם של שאלות כאלו, אבל בעיקר חשוב לנו להבין את השינויים בביקוש, משום שהנושא העיקרי</t>
  </si>
  <si>
    <t xml:space="preserve">בקורס, שנקרא ״שיווי משקל״ עוסק בהבנת ההצטלבות בין הביקוש וההיצע, שקובע את מחירי המוצרים. </t>
  </si>
  <si>
    <t xml:space="preserve">אבל רגע לפני שנעשה את זה, צריך להכיר מושג מרכזי אחד נוסף - שנקרא ״גמישות הביקוש״. </t>
  </si>
  <si>
    <t>אסיף מוציא את כל הכנסתו על שני מוצרים בלבד: קפה ולחם.</t>
  </si>
  <si>
    <t xml:space="preserve">אסיף נוהג לקנות 10 ככרות לחם בחודש ללא תלות במחיר הלחם ובהכנסתו. </t>
  </si>
  <si>
    <t>את יתרת הכנסתו, מוציא אסיף על קפה.</t>
  </si>
  <si>
    <t>מכאן ש:</t>
  </si>
  <si>
    <t>א. לחם הוא מוצר נייטרלי, בעל גמישות קשיחה לחלוטין, והמוצרים (קפה ולחם) בלתי תלויים / אדישים.</t>
  </si>
  <si>
    <t>ב. קפה ולחם הם מוצרים נורמליים.</t>
  </si>
  <si>
    <t xml:space="preserve">ג. קפה ולחם הם מוצרים נחותים ותחליפיים זה לזה. </t>
  </si>
  <si>
    <t>ד. קפה ולחם הם מוצרים נורמלים ובלתי תלויים / אדישים זה לזה.</t>
  </si>
  <si>
    <t>שאלה 16</t>
  </si>
  <si>
    <t xml:space="preserve">אסיף מוציא את כל הכנסתו על שני מוצרים בלבד: קפה ומאפה. אסיף קונה 2 מאפים על כל קפה שהוא קונה. </t>
  </si>
  <si>
    <t>א. קפה ומאפה הם מוצרים נייטרליים ומשלימים.</t>
  </si>
  <si>
    <t>ב. קפה ומאפה הם מוצרים נורמליים ומשלימים.</t>
  </si>
  <si>
    <t xml:space="preserve">ג. קפה הוא מוצר נייטרלי, מאפה הוא מוצר נורמלי, והמוצרים תחליפיים. </t>
  </si>
  <si>
    <t>ד. קפה ומאפה הם מוצרים נחותים ותחליפיים.</t>
  </si>
  <si>
    <t xml:space="preserve">ה. קפה ומאפה הם מוצרים נורמליים ואדישים. </t>
  </si>
  <si>
    <t>שאלה 17</t>
  </si>
  <si>
    <r>
      <rPr>
        <b/>
        <sz val="12"/>
        <color theme="1"/>
        <rFont val="David"/>
        <family val="2"/>
        <charset val="177"/>
      </rPr>
      <t>שאלה 16</t>
    </r>
    <r>
      <rPr>
        <sz val="12"/>
        <color theme="1"/>
        <rFont val="David"/>
        <family val="2"/>
        <charset val="177"/>
      </rPr>
      <t xml:space="preserve"> - שאלה 16 ממבחן תשפ״ד ב (תשובה סופית - למטה הרחק)</t>
    </r>
  </si>
  <si>
    <r>
      <rPr>
        <b/>
        <sz val="12"/>
        <color theme="1"/>
        <rFont val="David"/>
        <family val="2"/>
        <charset val="177"/>
      </rPr>
      <t>שאלה 17</t>
    </r>
    <r>
      <rPr>
        <sz val="12"/>
        <color theme="1"/>
        <rFont val="David"/>
        <family val="2"/>
        <charset val="177"/>
      </rPr>
      <t xml:space="preserve"> - שאלה 16 ממבחן תשפ״ד א (תשובה סופית - למטה הרחק)</t>
    </r>
  </si>
  <si>
    <t>להלן נתונים מתוך עקומת ביקוש של צרכן:</t>
  </si>
  <si>
    <t xml:space="preserve">במחיר 35 ש״ח ליח׳, הצרכן יצרוך 310 יח׳. </t>
  </si>
  <si>
    <t xml:space="preserve">במחיר 40 ש״ח ליח׳, הצרכן יצרוך 275 יח׳. </t>
  </si>
  <si>
    <t>הביקוש של הצרכן הוא, לפיכך:</t>
  </si>
  <si>
    <t>שאלה 18</t>
  </si>
  <si>
    <t xml:space="preserve">במחיר 35 ש״ח ליח׳, הצרכן יצרוך 9 יח׳. </t>
  </si>
  <si>
    <t xml:space="preserve">במחיר 40 ש״ח ליח׳, הצרכן יצרוך 7 יח׳. </t>
  </si>
  <si>
    <t>שאלה 19</t>
  </si>
  <si>
    <r>
      <t>שאלה 18 -</t>
    </r>
    <r>
      <rPr>
        <sz val="12"/>
        <color theme="1"/>
        <rFont val="David"/>
        <family val="2"/>
        <charset val="177"/>
      </rPr>
      <t xml:space="preserve"> שאלה 16 ממבחן תשפ״ג מועד ב (תשובה סופית - למטה הרחק)</t>
    </r>
  </si>
  <si>
    <t xml:space="preserve">נועה קונה פרחים כל שבוע לחברה. מחירי הפרחים עלו ב-15% ונועה החליטה להקטין את כמות הפרחים הנרכשת </t>
  </si>
  <si>
    <t>ב-20%. לפיכך, הביקוש של נועה לפרחים הוא:</t>
  </si>
  <si>
    <t>ד. קשיח</t>
  </si>
  <si>
    <t>שאלה 20</t>
  </si>
  <si>
    <t>יובל אוהבת גלידה. היא קונה 5 ק״ג גלידה בשבוע במחיר של 75 ש״ח לק״ג. מחיר הגלידה עלה לאחרונה ל-93.75 ש״ח</t>
  </si>
  <si>
    <t>לק״ג וכתוצאה מכך יובל החליטה לקנות רק 4 ק״ג גלידה. לפיכך הביקוש של יובל לגלידה הוא:</t>
  </si>
  <si>
    <t>שאלה 21</t>
  </si>
  <si>
    <r>
      <t xml:space="preserve">שאלה 19 - </t>
    </r>
    <r>
      <rPr>
        <sz val="12"/>
        <color theme="1"/>
        <rFont val="David"/>
        <family val="2"/>
        <charset val="177"/>
      </rPr>
      <t>שאלה 16 ממבחן תשפ״ג מועד א (תשובה סופית - למטה הרחק)</t>
    </r>
  </si>
  <si>
    <r>
      <t>שאלה 20 -</t>
    </r>
    <r>
      <rPr>
        <sz val="12"/>
        <color theme="1"/>
        <rFont val="David"/>
        <family val="2"/>
        <charset val="177"/>
      </rPr>
      <t xml:space="preserve"> שאלה 16 ממבחן תשפ״ב מועד ב (תשובה סופית - למטה הרחק)</t>
    </r>
  </si>
  <si>
    <r>
      <t xml:space="preserve">שאלה 21 - </t>
    </r>
    <r>
      <rPr>
        <sz val="12"/>
        <color theme="1"/>
        <rFont val="David"/>
        <family val="2"/>
        <charset val="177"/>
      </rPr>
      <t>שאלה 15 ממבחן תשפ״ב מועד ב (תשובה סופית - למטה הרחק)</t>
    </r>
  </si>
  <si>
    <t>היגד א אומר: שלאורך כל עקומת הביקוש &gt;&gt;&gt;&gt;&gt;</t>
  </si>
  <si>
    <t>סך ההוצאות של הצרכן קבועות.</t>
  </si>
  <si>
    <t>סך ההוצאה נשארת זהה.</t>
  </si>
  <si>
    <t>במלים אחרות לפי הטענה: כשהמחיר משתנה,</t>
  </si>
  <si>
    <t>הטענה שגויה,</t>
  </si>
  <si>
    <t>כי שינויי מחיר</t>
  </si>
  <si>
    <t>ילוו בשינוי</t>
  </si>
  <si>
    <r>
      <rPr>
        <b/>
        <sz val="12"/>
        <color theme="1"/>
        <rFont val="David"/>
        <family val="2"/>
        <charset val="177"/>
      </rPr>
      <t>ההוצאה</t>
    </r>
    <r>
      <rPr>
        <sz val="12"/>
        <color theme="1"/>
        <rFont val="David"/>
        <family val="2"/>
        <charset val="177"/>
      </rPr>
      <t xml:space="preserve">, </t>
    </r>
    <r>
      <rPr>
        <u/>
        <sz val="12"/>
        <color theme="1"/>
        <rFont val="David"/>
        <family val="2"/>
        <charset val="177"/>
      </rPr>
      <t>אלא אם כן הגמישות יחידתית</t>
    </r>
    <r>
      <rPr>
        <sz val="12"/>
        <color theme="1"/>
        <rFont val="David"/>
        <family val="2"/>
        <charset val="177"/>
      </rPr>
      <t xml:space="preserve"> (זה לא המצב בשאלה). </t>
    </r>
  </si>
  <si>
    <t>זיהיתי פה מקרה שבו עליית המחיר (מ-35 ל-40) אמנם הקטינה את הכמות - אך בסך הכל - ההוצאות עלו!</t>
  </si>
  <si>
    <t xml:space="preserve">שאלה 7.1 </t>
  </si>
  <si>
    <t xml:space="preserve">גברת הייטק צורכת 275 דיסקים קשיחים ליום במחיר של 40 ש״ח לדיסק קשיח. </t>
  </si>
  <si>
    <t xml:space="preserve">ידוע לכם שאם המחיר לדיסק ירד ל-35 ש״ח, היא תצרוך 310 דיסקים קשיחים. </t>
  </si>
  <si>
    <t>האם הביקוש קשיח לחלוטין? לא!</t>
  </si>
  <si>
    <t>זאת משום ששינוי מחיר יוצר שינוי בכמות.</t>
  </si>
  <si>
    <t>קשיח לחלוטין אומר - הכמות לא משתנה בעקבות שינוי מחיר (זה לא המצב).</t>
  </si>
  <si>
    <t>האם הביקוש גמיש לחלוטין? לא!</t>
  </si>
  <si>
    <t>זאת משום שבביקוש גמיש לחלוטין כל ירידת מחיר מעלה כמות מבוקשת לאינסוף (לא קרה)</t>
  </si>
  <si>
    <t>וכל עליית מחיר מורידה כמות מבוקשת לאפס (לא קרה)</t>
  </si>
  <si>
    <t>כעת, כדי להכריע - גמיש / קשיח / יחידתי, עלינו לבדוק מה קרה לסך ההוצאה כתוצאה מהשינוי:</t>
  </si>
  <si>
    <t>סך ההוצאה במחיר של 40 ש״ח לדיסק:</t>
  </si>
  <si>
    <t xml:space="preserve">40 * 275 = </t>
  </si>
  <si>
    <t>סך ההוצאה במחיר של 35 ש״ח לדיסק:</t>
  </si>
  <si>
    <t xml:space="preserve">35 * 310 = </t>
  </si>
  <si>
    <t xml:space="preserve">כאשר חלה ירידת מחיר (מ-40 ל-35) סך ההוצאה יורדת. </t>
  </si>
  <si>
    <t>איזה מקרה מתאים למצב שבו ירידת מחיר מובילה לירידה בהוצאה?</t>
  </si>
  <si>
    <t>לבית, יש פתרון מלא</t>
  </si>
  <si>
    <t>טבלת עזר בפורמט תמונה למי שהטבלאות התעוותו לו:</t>
  </si>
  <si>
    <t>נושא חדש - שיווי משקל</t>
  </si>
  <si>
    <t>שאלה 3.1 - במיוחד עבורכם</t>
  </si>
  <si>
    <t xml:space="preserve">אפיק הוא מוביל דעת קהל בתחום הנקניק. </t>
  </si>
  <si>
    <t xml:space="preserve">לאחרונה, בעקבות ולוג ויראלי שפרסם, כלל עוקביו (מליארדים) החלו לצרוך נקניק בהיקפים גבוהים הרבה יותר. </t>
  </si>
  <si>
    <t>ניתן לומר, לפיכך, שבעקבות הולוג, ובהשוואה למצב שיווי המשקל טרם פרסומו:</t>
  </si>
  <si>
    <t>א. מחיר הנקניק ירד, וכמות הנקניק תגדל</t>
  </si>
  <si>
    <t>ב. מחיר הנקניק יעלה, וכמות הנקניק תגדל</t>
  </si>
  <si>
    <t>ג. מחיר הנקניק ירד, וכמות הנקניק תרד</t>
  </si>
  <si>
    <t>ד. מחיר הנקניק יעלה, וכמות הנקניק תרד</t>
  </si>
  <si>
    <t>ה. לא תהיה השפעה כלשהי על מחיר וכמות הנקניק</t>
  </si>
  <si>
    <t>שאלה 3.2 - במיוחד עבורכם</t>
  </si>
  <si>
    <t xml:space="preserve">אפיק המשיך לנהל בהצלחה רבה את וולוג הנקניק. </t>
  </si>
  <si>
    <t>לאחרונה פרסם וולוג נוסף שבו ציין כי רבים מצרכני הנקניק חוו לאחרונה תופעות של שלשולים והקאות.</t>
  </si>
  <si>
    <t>כלל עוקביו החלו למעט בצריכת נקניק, עד לטיפול בתופעה.</t>
  </si>
  <si>
    <t>במקביל, חלה עלייה משמעותית בעלויות ייצור הנקניק - לאור מחסור עולמי בכרבולות ופופיקים טחונים.</t>
  </si>
  <si>
    <t>בנתונים אלו, מה תהיה השפעה המשולבת של האירועים על המחיר והכמות בשיווי משקל?</t>
  </si>
  <si>
    <t>אירוע 1: ירידת ביקוש - עקום הביקוש זז שמאלה,</t>
  </si>
  <si>
    <t xml:space="preserve">עוברים מנקודה A לנקודה B. </t>
  </si>
  <si>
    <t>אירוע 2: ירידת היצע (היצרנים דורשים מחירים</t>
  </si>
  <si>
    <t>סך הכל:</t>
  </si>
  <si>
    <t>אירוע</t>
  </si>
  <si>
    <t>ירידת ביקוש</t>
  </si>
  <si>
    <t>יורדת</t>
  </si>
  <si>
    <t>יורד</t>
  </si>
  <si>
    <t>ירידת היצע</t>
  </si>
  <si>
    <t>עולה</t>
  </si>
  <si>
    <t>לא ניתן לדעת</t>
  </si>
  <si>
    <t xml:space="preserve">בסך הכל הכמות יורדת ולא ניתן לדעת כיצד ישתנה המחיר (בעקבות ההשפעות המנוגדות עליו). </t>
  </si>
  <si>
    <r>
      <t xml:space="preserve">וכתוצאה מכך הכמות יורדת </t>
    </r>
    <r>
      <rPr>
        <u/>
        <sz val="12"/>
        <color theme="1"/>
        <rFont val="David"/>
        <family val="2"/>
        <charset val="177"/>
      </rPr>
      <t>והמחיר יורד</t>
    </r>
    <r>
      <rPr>
        <sz val="12"/>
        <color theme="1"/>
        <rFont val="David"/>
        <family val="2"/>
        <charset val="177"/>
      </rPr>
      <t xml:space="preserve">, </t>
    </r>
  </si>
  <si>
    <r>
      <t xml:space="preserve">גבוהים יותר) - דוחף </t>
    </r>
    <r>
      <rPr>
        <u/>
        <sz val="12"/>
        <color theme="1"/>
        <rFont val="David"/>
        <family val="2"/>
        <charset val="177"/>
      </rPr>
      <t>לעליית מחיר</t>
    </r>
    <r>
      <rPr>
        <sz val="12"/>
        <color theme="1"/>
        <rFont val="David"/>
        <family val="2"/>
        <charset val="177"/>
      </rPr>
      <t xml:space="preserve"> וירידת כמות</t>
    </r>
  </si>
  <si>
    <t>שאלה 3.3 - הילה לא רואה בעיניים</t>
  </si>
  <si>
    <t xml:space="preserve">במשק ״הילה לא רואה בעיניים״ כל הצרכנים תמיד צורכים 10 נקניקים ביום. </t>
  </si>
  <si>
    <t xml:space="preserve">לא משנה מה המחיר, הם חייבים 10 נקניקים ליום כדי לשרוד. </t>
  </si>
  <si>
    <t xml:space="preserve">ידוע שלאחרונה חלה עלייה במחירי ייצור הנקניק. </t>
  </si>
  <si>
    <t>א. מחיר הנקניק יעלה, וכמות הנקניק תרד.</t>
  </si>
  <si>
    <t>ב. מחיר הנקניק לא ישתנה, וכמות הנקניק תעלה.</t>
  </si>
  <si>
    <t>ג. מחיר הנקניק לא ישתנה, וכמות הנקניק תרד.</t>
  </si>
  <si>
    <t>ד. מחיר הנקניק יעלה, וכמות הנקניק תעלה.</t>
  </si>
  <si>
    <t>ה. מחיר הנקניק יעלה, וכמות הנקניק לא תשנה.</t>
  </si>
  <si>
    <t xml:space="preserve">תשובה: ה. </t>
  </si>
  <si>
    <t>המחיר יעלה ללא שינוי</t>
  </si>
  <si>
    <t xml:space="preserve">בכמות (מעבר מ-A ל-B). </t>
  </si>
  <si>
    <t>המושג תחרות משוכללת:</t>
  </si>
  <si>
    <t>אין מסים, אין סובסידיות - אין התערבות</t>
  </si>
  <si>
    <t xml:space="preserve">ממשלתית (נושא שנלמד בהמשך). </t>
  </si>
  <si>
    <t>התייקרות בעלויות ייצור המוצר:</t>
  </si>
  <si>
    <t>ליצרן יותר יקר לייצר</t>
  </si>
  <si>
    <t>ההיצע קטן = עקומת ההיצע זזה למעלה</t>
  </si>
  <si>
    <t>כי היצרן רוצה יותר כסף (מחיר) על כל מוצר</t>
  </si>
  <si>
    <t>השינוי מוביל למעבר מנקודה A</t>
  </si>
  <si>
    <t>לנקודה B</t>
  </si>
  <si>
    <t>המחיר P עולה</t>
  </si>
  <si>
    <t>הכמות Q יורדת</t>
  </si>
  <si>
    <t>ואם כך השינוי בהוצאת הצרכן שהוא המכפלה:</t>
  </si>
  <si>
    <t>הואיל והשינויים בכיוונים הפוכים, לא ניתן לדעת</t>
  </si>
  <si>
    <t>מה קרה לסך ההוצאה, אלא אם נדע מהי גמישות הביקוש.</t>
  </si>
  <si>
    <t>אם הביקוש גמיש:</t>
  </si>
  <si>
    <t>הצרכן מאד רגיש לשינויי מחיר, ומגיב מאד בחריפות.</t>
  </si>
  <si>
    <t>סך ההוצאה יורדת</t>
  </si>
  <si>
    <t>אם הביקוש קשיח:</t>
  </si>
  <si>
    <t>הצרכן לא רגיש לשינוי מחיר:</t>
  </si>
  <si>
    <t>סך ההוצאה תעלה</t>
  </si>
  <si>
    <t>התשובה הנכונה: ב</t>
  </si>
  <si>
    <t>הסבר נוסף בטבלה למי שמעדיף:</t>
  </si>
  <si>
    <t>זו הסיבה לתשובה ב.</t>
  </si>
  <si>
    <t>התייקרות עלויות ייצור:</t>
  </si>
  <si>
    <t>השפעה על היצרנים,</t>
  </si>
  <si>
    <t>ההיצע יורד - עקום היצע נע למעלה ושמאלה.</t>
  </si>
  <si>
    <t xml:space="preserve">מעבר משיווי משקל בנקודה A </t>
  </si>
  <si>
    <t>לשיווי משקל חדש בנקודה B</t>
  </si>
  <si>
    <t>כתוצאה:</t>
  </si>
  <si>
    <t>א. אם הביקוש גמיש, הוצאות הצרכנים לא ישתנו</t>
  </si>
  <si>
    <t>ביקוש גמיש = הלקוחות רגישים מאד לשינויי מחיר;</t>
  </si>
  <si>
    <t>ולכן - אם המחיר עלה הם ירצו הרבה פחות.</t>
  </si>
  <si>
    <t xml:space="preserve">לכן, הוצאות הצרכנים יקטנו - וההיגד שגוי. </t>
  </si>
  <si>
    <t>ב. אם הביקוש קשיח, הוצאות הצרכנים יגדלו</t>
  </si>
  <si>
    <t>ביקוש קשיח = הלקוחות אינם רגישים לשינויי מחיר,</t>
  </si>
  <si>
    <t>ולכן גם אם המחיר עלה משמעותית, הם קונים רק קצת פחות</t>
  </si>
  <si>
    <r>
      <t xml:space="preserve">לכן סך הוצאות הצרכנים יגדלו, וההיגד </t>
    </r>
    <r>
      <rPr>
        <b/>
        <sz val="12"/>
        <color theme="1"/>
        <rFont val="David"/>
        <family val="2"/>
        <charset val="177"/>
      </rPr>
      <t>נכון</t>
    </r>
    <r>
      <rPr>
        <sz val="12"/>
        <color theme="1"/>
        <rFont val="David"/>
        <family val="2"/>
        <charset val="177"/>
      </rPr>
      <t xml:space="preserve">. </t>
    </r>
  </si>
  <si>
    <t xml:space="preserve">ההיגד שגוי - הראינו זאת בנימוק להיגד ב. </t>
  </si>
  <si>
    <t>עברנו משיווי משקל בנקודה A</t>
  </si>
  <si>
    <t>המחיר P עלה, הכמות Q עלתה:</t>
  </si>
  <si>
    <t>הואיל וגם המחיר וגם הכמות עלו, הפעם השינוי</t>
  </si>
  <si>
    <t>בסך הוצאת הצרכנים ברור: סך ההוצאה תגדל</t>
  </si>
  <si>
    <r>
      <t xml:space="preserve">המחיר אכן יעלה אך הוצאות הצרכנים </t>
    </r>
    <r>
      <rPr>
        <b/>
        <sz val="12"/>
        <color theme="1"/>
        <rFont val="David"/>
        <family val="2"/>
        <charset val="177"/>
      </rPr>
      <t>תגדלנה</t>
    </r>
    <r>
      <rPr>
        <sz val="12"/>
        <color theme="1"/>
        <rFont val="David"/>
        <family val="2"/>
        <charset val="177"/>
      </rPr>
      <t>. הטענה שגויה.</t>
    </r>
  </si>
  <si>
    <r>
      <t xml:space="preserve">א. מחיר משחת השיניים (המוצר הנוכחי) יעלה, </t>
    </r>
    <r>
      <rPr>
        <b/>
        <u/>
        <sz val="12"/>
        <color theme="1"/>
        <rFont val="David"/>
        <family val="2"/>
        <charset val="177"/>
      </rPr>
      <t>לא ניתן לדעת</t>
    </r>
    <r>
      <rPr>
        <u/>
        <sz val="12"/>
        <color theme="1"/>
        <rFont val="David"/>
        <family val="2"/>
        <charset val="177"/>
      </rPr>
      <t xml:space="preserve"> מה יקרה להוצאות הצרכנים</t>
    </r>
  </si>
  <si>
    <t>ב. מחיר משחת השיניים (המוצר הנוכחי) ירד, הוצאות הצרכנים על משחת שיניים ירדו</t>
  </si>
  <si>
    <t>סתום ת׳פה זה שגוי. המחיר עולה וההוצאות עולות דיברנו על זה.</t>
  </si>
  <si>
    <r>
      <rPr>
        <b/>
        <sz val="12"/>
        <color rgb="FFFF0000"/>
        <rFont val="David"/>
        <family val="2"/>
        <charset val="177"/>
      </rPr>
      <t>נכון</t>
    </r>
    <r>
      <rPr>
        <sz val="12"/>
        <color theme="1"/>
        <rFont val="David"/>
        <family val="2"/>
        <charset val="177"/>
      </rPr>
      <t xml:space="preserve">. המחיר של המוצר אכן עלה מ-A ל-B וגם סך ההוצאה גדלה. </t>
    </r>
  </si>
  <si>
    <r>
      <rPr>
        <b/>
        <sz val="12"/>
        <color theme="1"/>
        <rFont val="David"/>
        <family val="2"/>
        <charset val="177"/>
      </rPr>
      <t>שגוי</t>
    </r>
    <r>
      <rPr>
        <sz val="12"/>
        <color theme="1"/>
        <rFont val="David"/>
        <family val="2"/>
        <charset val="177"/>
      </rPr>
      <t>. המחיר דווקא יעלה (לא ירד) וההוצאות על המוצר הנוכחי יגדלו (ולא ירדו).</t>
    </r>
  </si>
  <si>
    <t>עלייה במחיר מוצר תחליפי (מי פה):</t>
  </si>
  <si>
    <t>הביקוש למוצר הנוכחי (משחת שיניים) עולה</t>
  </si>
  <si>
    <t>התשובה: ג</t>
  </si>
  <si>
    <t>התשובה בניסוח מילולי רציף (לא חייבים אם הבנתם את ההסבר הקודם):</t>
  </si>
  <si>
    <t>נקניק יבש: מוצר נחות.</t>
  </si>
  <si>
    <t xml:space="preserve">ככל שההכנסות גדלות הביקוש קטן. </t>
  </si>
  <si>
    <t>כאן - נתון שההכנסות גדלו.</t>
  </si>
  <si>
    <t>לכן הביקוש למוצר הנחות הנדון קטן, עקום הביקוש נע שמאלה</t>
  </si>
  <si>
    <t>בנוסף נתון - שיפור טכנולוגי בייצור = עלויות הייצור הוזלו</t>
  </si>
  <si>
    <t>ההיצע למוצר גדל &gt;&gt;&gt; עקום ההיצע נע ימינה</t>
  </si>
  <si>
    <t>ירידה</t>
  </si>
  <si>
    <t>עלייה</t>
  </si>
  <si>
    <t xml:space="preserve">לכן סך ההשפעה על הכמות Q </t>
  </si>
  <si>
    <t>כתוצאה משני השינויים יחד:</t>
  </si>
  <si>
    <r>
      <t xml:space="preserve">ההשפעה של ירידת הביקוש על </t>
    </r>
    <r>
      <rPr>
        <b/>
        <sz val="12"/>
        <color theme="1"/>
        <rFont val="David"/>
        <family val="2"/>
        <charset val="177"/>
      </rPr>
      <t>הכמות</t>
    </r>
    <r>
      <rPr>
        <sz val="12"/>
        <color theme="1"/>
        <rFont val="David"/>
        <family val="2"/>
        <charset val="177"/>
      </rPr>
      <t>:</t>
    </r>
  </si>
  <si>
    <r>
      <t xml:space="preserve">ההשפעה של עליית היצע על </t>
    </r>
    <r>
      <rPr>
        <b/>
        <sz val="12"/>
        <color theme="1"/>
        <rFont val="David"/>
        <family val="2"/>
        <charset val="177"/>
      </rPr>
      <t>הכמות</t>
    </r>
    <r>
      <rPr>
        <sz val="12"/>
        <color theme="1"/>
        <rFont val="David"/>
        <family val="2"/>
        <charset val="177"/>
      </rPr>
      <t>:</t>
    </r>
  </si>
  <si>
    <t>השפעות</t>
  </si>
  <si>
    <t xml:space="preserve">על </t>
  </si>
  <si>
    <r>
      <t xml:space="preserve">ההשפעה של עליית היצע על </t>
    </r>
    <r>
      <rPr>
        <b/>
        <sz val="12"/>
        <color theme="1"/>
        <rFont val="David"/>
        <family val="2"/>
        <charset val="177"/>
      </rPr>
      <t>המחיר</t>
    </r>
    <r>
      <rPr>
        <sz val="12"/>
        <color theme="1"/>
        <rFont val="David"/>
        <family val="2"/>
        <charset val="177"/>
      </rPr>
      <t>:</t>
    </r>
  </si>
  <si>
    <r>
      <t xml:space="preserve">ההשפעה של ירידת הביקוש על </t>
    </r>
    <r>
      <rPr>
        <b/>
        <sz val="12"/>
        <color theme="1"/>
        <rFont val="David"/>
        <family val="2"/>
        <charset val="177"/>
      </rPr>
      <t>המחיר</t>
    </r>
    <r>
      <rPr>
        <sz val="12"/>
        <color theme="1"/>
        <rFont val="David"/>
        <family val="2"/>
        <charset val="177"/>
      </rPr>
      <t>:</t>
    </r>
  </si>
  <si>
    <t>כתוצאה משני השינויים יחד</t>
  </si>
  <si>
    <t>השינוי במחיר:</t>
  </si>
  <si>
    <t>בסך הכל</t>
  </si>
  <si>
    <t>לא ניתן</t>
  </si>
  <si>
    <t>לדעת מה קרה לכמות</t>
  </si>
  <si>
    <t>והמחיר יורד</t>
  </si>
  <si>
    <t>התשובה ב</t>
  </si>
  <si>
    <t>מוצר נורמלי (הייטק):</t>
  </si>
  <si>
    <t>מוצר שהביקוש לו עולה כתוצאה מעליית הכנסה.</t>
  </si>
  <si>
    <t>השינויים:</t>
  </si>
  <si>
    <t>עקומת הביקוש נעה ימינה.</t>
  </si>
  <si>
    <t>שיפור טכנולוגי בייצור המוצר (היצע עולה)</t>
  </si>
  <si>
    <t>עקום ההיצע נע ימינה.</t>
  </si>
  <si>
    <t>השפעה על הכמות</t>
  </si>
  <si>
    <r>
      <t>עלייה בהכנסות הצרכנים (</t>
    </r>
    <r>
      <rPr>
        <b/>
        <sz val="12"/>
        <color theme="1"/>
        <rFont val="David"/>
        <family val="2"/>
        <charset val="177"/>
      </rPr>
      <t>ביקוש</t>
    </r>
    <r>
      <rPr>
        <sz val="12"/>
        <color theme="1"/>
        <rFont val="David"/>
        <family val="2"/>
        <charset val="177"/>
      </rPr>
      <t xml:space="preserve"> עולה).</t>
    </r>
  </si>
  <si>
    <t>השפעה על המחיר</t>
  </si>
  <si>
    <t>שינוי 1:</t>
  </si>
  <si>
    <t>שינוי 2:</t>
  </si>
  <si>
    <t>בסך הכל:</t>
  </si>
  <si>
    <t>שני השינויים מצביעים על עלייה בכמות, לכן הכמות</t>
  </si>
  <si>
    <t>חייבת לגדול.</t>
  </si>
  <si>
    <t>לעומת זאת: השינויים משפיעים בכיוונים מנוגדים</t>
  </si>
  <si>
    <t xml:space="preserve">על המחיר ולכן לא ניתן לדעת מה יקרה לו. </t>
  </si>
  <si>
    <t>התשובה ג:</t>
  </si>
  <si>
    <t>התשובה בנסח ישן לחובבי החפירות:</t>
  </si>
  <si>
    <t>ביקוש יחידתי:</t>
  </si>
  <si>
    <t>מצב שבו הוצאות הצרכנים על המוצרים</t>
  </si>
  <si>
    <t>נשארות קבועות, גם אם המחיר משתנה.</t>
  </si>
  <si>
    <t>ההיצע קטן (נתון מפורש):</t>
  </si>
  <si>
    <t>עקום ההיצע זז שמאלה.</t>
  </si>
  <si>
    <t>עוברים מנקודה A לנקודה B.</t>
  </si>
  <si>
    <t>כמות יורדת</t>
  </si>
  <si>
    <t>סך ההוצאה משתנה לפי:</t>
  </si>
  <si>
    <t>כאן אמרו - שהגמישות יחידתית.</t>
  </si>
  <si>
    <t>המשמעות היא שאם חלה עליית מחירים,</t>
  </si>
  <si>
    <t>הכמות יורדת בעוצמה זהה,</t>
  </si>
  <si>
    <t>כך שסך ההוצאה ללא שינוי.</t>
  </si>
  <si>
    <t>הסבר נוסף לחובבי החפירות כמו אפיק:</t>
  </si>
  <si>
    <t>עקומת ביקוש קשיחה לחלוטין:</t>
  </si>
  <si>
    <t>הצרכנים צורכים תמיד אותה הכמות.</t>
  </si>
  <si>
    <t>גרפית: עקומת הביקוש אנכית (מקבילה לציר P)</t>
  </si>
  <si>
    <t>שיפור טכנולוגי:</t>
  </si>
  <si>
    <t>עלויות הייצור זולות יותר,</t>
  </si>
  <si>
    <t xml:space="preserve">לכן ההיצע של היצרנים גדל (עקום ההיצע נע ימינה). </t>
  </si>
  <si>
    <r>
      <t xml:space="preserve">בגלל שמדובר במקרה </t>
    </r>
    <r>
      <rPr>
        <b/>
        <sz val="12"/>
        <color theme="1"/>
        <rFont val="David"/>
        <family val="2"/>
        <charset val="177"/>
      </rPr>
      <t>מיוחד</t>
    </r>
    <r>
      <rPr>
        <sz val="12"/>
        <color theme="1"/>
        <rFont val="David"/>
        <family val="2"/>
        <charset val="177"/>
      </rPr>
      <t xml:space="preserve"> שבו הביקוש קשיח</t>
    </r>
  </si>
  <si>
    <t xml:space="preserve">לחלוטין, העלייה בהיצע לא מגדילה את הכמות, </t>
  </si>
  <si>
    <t>אלא רק מקטינה את המחיר:</t>
  </si>
  <si>
    <t xml:space="preserve">שיווי המשקל משתנה מנקודה A לנקודה B, </t>
  </si>
  <si>
    <t>הכמות Q ללא שינוי,</t>
  </si>
  <si>
    <t xml:space="preserve">המחיר P יורד. </t>
  </si>
  <si>
    <t>לגבי הוצאות הצרכנים:</t>
  </si>
  <si>
    <t xml:space="preserve">הואיל והמחיר יורד, והכמות לא משתנה, סך ההוצאה - </t>
  </si>
  <si>
    <t xml:space="preserve">סך המכפלה - יורדת. </t>
  </si>
  <si>
    <t xml:space="preserve">התשובה ה. </t>
  </si>
  <si>
    <t>עקומת ביקוש גמישה לחלוטין:</t>
  </si>
  <si>
    <t>הצרכנים מוכנים לקנות *כל כמות* במחיר מסוים;</t>
  </si>
  <si>
    <t>אם תעלו להם את המחיר באגורה - הם לא יקנו כלום;</t>
  </si>
  <si>
    <t>אם תורידו את המחיר באגורה - הם ידרכו אחד על השני בתור.</t>
  </si>
  <si>
    <t>ברמה הגרפית: ביקוש גמיש לחלוטין = עקום אופקי מקביל לציר Q</t>
  </si>
  <si>
    <t>חל שיפור טכנולוגי &gt;&gt;&gt; ההיצע גדל, עקום ההיצע נע ימינה</t>
  </si>
  <si>
    <t>המעבר משיווי משקל בנקודה A לשיווי משקל חדש</t>
  </si>
  <si>
    <t>בנקודה B:</t>
  </si>
  <si>
    <t xml:space="preserve">תמיד ולעולם: ביקוש גמיש לחלוטין משמעו ששינויי </t>
  </si>
  <si>
    <t xml:space="preserve">היצע לא משפיעים על המחיר. </t>
  </si>
  <si>
    <t>הואיל והמחיר קבוע והכמות עולה - גם סך הוצאות</t>
  </si>
  <si>
    <r>
      <t xml:space="preserve">הצרכנים </t>
    </r>
    <r>
      <rPr>
        <b/>
        <sz val="12"/>
        <color theme="1"/>
        <rFont val="David"/>
        <family val="2"/>
        <charset val="177"/>
      </rPr>
      <t>עולות</t>
    </r>
    <r>
      <rPr>
        <sz val="12"/>
        <color theme="1"/>
        <rFont val="David"/>
        <family val="2"/>
        <charset val="177"/>
      </rPr>
      <t>.</t>
    </r>
  </si>
  <si>
    <t xml:space="preserve">בדיונים עד כה הנחנו ששיווי משקל נקבע בנקודת המפגש בין הביקוש של הצרכנים להיצע היצרנים. </t>
  </si>
  <si>
    <t xml:space="preserve">לא הצגנו היבטים של התערבות הממשלה הקשורים לשינוי שיווי משקל זה. </t>
  </si>
  <si>
    <t>מבין ההיבטים הבולטים ביותר בהקשר הנ״ל - נכללים כלי המס והסובסידיה.</t>
  </si>
  <si>
    <t>כלים אלו מאפשרים לממשלה להשפיע על ההיצע (ולעתים גם על הביקוש) ובאופן כזה לשנות את שיווי</t>
  </si>
  <si>
    <t xml:space="preserve">המשקל שנקבע בשוק. </t>
  </si>
  <si>
    <t xml:space="preserve">נדגים זאת. </t>
  </si>
  <si>
    <t>עקומת ההיצע זזה למעלה בגובה המס</t>
  </si>
  <si>
    <t>הוצאות הצרכנים משתנות לפי הגמישות</t>
  </si>
  <si>
    <t>פדיון היצרנים קטן</t>
  </si>
  <si>
    <t>תקבולי הממשלה ממסים גדלים</t>
  </si>
  <si>
    <t>נטל המס מתחלק בין היצרן לצרכן (למעט מקרי קיצון)</t>
  </si>
  <si>
    <t>הטלת מס על המוצר - יצרן</t>
  </si>
  <si>
    <t>הטלת מס על המוצר - צרכן</t>
  </si>
  <si>
    <t>עקומת הביקוש נעה למטה בגובה המס</t>
  </si>
  <si>
    <t>השפעות זהות לאלו שבמצב של הטלת מס על היצרן</t>
  </si>
  <si>
    <t>הענקת סובסידיה - ליצרן</t>
  </si>
  <si>
    <t>עקומת ההיצע זזה למטה בגובה המס</t>
  </si>
  <si>
    <t>המחיר לצרכן עולה והמחיר ליצרן יורד</t>
  </si>
  <si>
    <t>המחיר לצרכן יורד והמחיר ליצרן עולה</t>
  </si>
  <si>
    <t>הוצאות הצרכנים משתנות לפי הגמישויות</t>
  </si>
  <si>
    <t>פדיון היצרנים גדל</t>
  </si>
  <si>
    <t>הוצאות הממשלה גדלות</t>
  </si>
  <si>
    <t>סיכום המקרים - רק כדי שיהיה מסודר, תכל׳ס נבין את זה רק באמצעות תרגול:</t>
  </si>
  <si>
    <t xml:space="preserve">הממשלה הטילה מס על כל יחידה המיוצרת ונמכרת על ידי היצרן. </t>
  </si>
  <si>
    <t>כמות ביח׳</t>
  </si>
  <si>
    <t>למעט מקרים חריגים (קשיח לחלוטין / גמיש לחלוטין):</t>
  </si>
  <si>
    <t>עקום הביקוש D יורד משמאל לימין (מחיר יורד - כמות מבוקשת עולה)</t>
  </si>
  <si>
    <t>עקום ההיצע S עולה משמאל לימין (מחיר עולה - כמות מוצעת עולה)</t>
  </si>
  <si>
    <t xml:space="preserve">האות T מייצגת את גובה המס </t>
  </si>
  <si>
    <t>הטלת מס על היצרן גורמת לכך שהיצרן ידרוש מחיר יותר גבוה,</t>
  </si>
  <si>
    <t>ועקום ההיצע עולה כלפי מעלה בגובה המס המוטל T.</t>
  </si>
  <si>
    <t>כתוצאה מכך, הכמות יורדת.</t>
  </si>
  <si>
    <t>הלקוח ישלם את המחיר הגבוה יותר שנקבע בנקודה B.</t>
  </si>
  <si>
    <t>היצרן מקבל את המחיר הנמוך יותר שהוא ההפרש בין המחיר</t>
  </si>
  <si>
    <t>ללקוח (לצרכן) לבין גובה המס.</t>
  </si>
  <si>
    <t xml:space="preserve">P(צרכן) = </t>
  </si>
  <si>
    <t>לפי נקודת חיתוך חדשה</t>
  </si>
  <si>
    <t>בין ביקוש והיצע</t>
  </si>
  <si>
    <t xml:space="preserve">P(יצרן) = </t>
  </si>
  <si>
    <t>P(צרכן) - T</t>
  </si>
  <si>
    <t xml:space="preserve">כתוצאה מהשינוי: </t>
  </si>
  <si>
    <t>המחיר לצרכן עולה</t>
  </si>
  <si>
    <t>המחיר ליצרן יורד</t>
  </si>
  <si>
    <t xml:space="preserve">הצרכן נדפק - משלם יותר על המוצר. </t>
  </si>
  <si>
    <t>היצרן נדפק - מקבל פחות על כל מוצר.</t>
  </si>
  <si>
    <t>ברמה הכלכלית - מה בעצם קרה כאן?</t>
  </si>
  <si>
    <t>הטילו מס על היצרן &gt;&gt;&gt; הוא ניסה להעלות את המחיר בכל גובה המס &gt;&gt;&gt; הלקוחות אמרו: FU אין מצב לקנות במחיר הגבוה הזה &gt;&gt;</t>
  </si>
  <si>
    <t>ולכן נוצר עודף היצע &gt;&gt;&gt; ירידת מחיר כך שהמחיר PB יותר נמוך מ-PA + T</t>
  </si>
  <si>
    <t>הציגו בתרשים את שיווי המשקל, ופרטו את השינוי במחיר ובכמות בעקבות הטלת המס.</t>
  </si>
  <si>
    <t xml:space="preserve">במדינת נעמי האמיתית קיים שיווי משקל בתחרות משוכללת, ועקומות הביקוש וההיצע רגילות. </t>
  </si>
  <si>
    <t xml:space="preserve">בעקבות גירעון בתקציב הממשלה, הוטל מס על כל יחידה המיוצרת ונמכרת על ידי היצרנים. </t>
  </si>
  <si>
    <t>לפניכם מספר טענות:</t>
  </si>
  <si>
    <t>טענה 1: בעקבות השינוי, המחיר ליצרן יעלה בכל גובה נטל המס.</t>
  </si>
  <si>
    <t xml:space="preserve">טענה 2: בעקבות השינוי, המחיר ליצרן ירד בכל גובה נטל המס. </t>
  </si>
  <si>
    <t xml:space="preserve">טענה 3: בעקבות השינוי, המחיר לצרכן יעלה בכל גובה נטל המס. </t>
  </si>
  <si>
    <t xml:space="preserve">טענה 4: אם ידוע שהמחיר לפני השינוי היה 10 ש״ח ליח׳, והמס הוא 5 ש״ח ליח׳, המחיר לצרכן יהיה נמוך מ-15 ש״ח. </t>
  </si>
  <si>
    <t>הטענה / הטענות הנכונה / הנכונות:</t>
  </si>
  <si>
    <t>א. טענה 1 בלבד</t>
  </si>
  <si>
    <t>ב. טענה 2 בלבד</t>
  </si>
  <si>
    <t>ג. טענה 3 בלבד</t>
  </si>
  <si>
    <t>ד. טענה 4 בלבד</t>
  </si>
  <si>
    <t>ה. טענות 2 ו-4</t>
  </si>
  <si>
    <t xml:space="preserve">טענה 1 שגויה: המחיר ליצרן יורד מ-PA ל-PC בעקבות הטלת המס. </t>
  </si>
  <si>
    <t>טענה 2 שגויה: בעקבות השינוי המחיר ליצרן אכן יורד מ-PA ל-PC, אבל ירידה זו היא בפחות מגובה המס</t>
  </si>
  <si>
    <t>טענה 3 שגויה: בעקבות השינוי המחיר לצרכן אכן עולה מ-PA ל-PB אבל עלייה זו היא בפחות מגובה המס</t>
  </si>
  <si>
    <t>בעקבות השינוי:</t>
  </si>
  <si>
    <t>המחיר לצרכן יהיה בין 10 ל-15 (עונה להגדרה</t>
  </si>
  <si>
    <t>של נמוך מ-15) ולכן הטענה נכונה.</t>
  </si>
  <si>
    <t xml:space="preserve">כהרחבה אמרנו שהמחיר ליצרן יהיה בין 5 ל-10. </t>
  </si>
  <si>
    <t>נכונה.</t>
  </si>
  <si>
    <t>התשובה הסופית: ד</t>
  </si>
  <si>
    <t>סוגיה 2 - השפעת מיסוי יחידה בצד הצרכן (לא שונה בהרבה, אבל להכיר)</t>
  </si>
  <si>
    <t>לאחרונה, הבחינו בממשלה כי תלמידיו המרובים של ד״ר צבאן מאחרים מההפסקות לאור העובדה שהם אוכלים נקניק ומעשנים.</t>
  </si>
  <si>
    <t>נדרש: מהי ההשפעה של שינוי זה על המחיר ועל הכמות?</t>
  </si>
  <si>
    <t>לאור זאת, החליטה המדינה להטיל מס על כל יחידת נקניק שנרכשת על ידי הצרכנים. המס משולם ע״י הצרכן.</t>
  </si>
  <si>
    <t>ראשית:</t>
  </si>
  <si>
    <t>הואיל והגורם שמשלם את המס הוא הצרכן,</t>
  </si>
  <si>
    <t xml:space="preserve">הביקוש של הצרכן למוצר יורד. </t>
  </si>
  <si>
    <t xml:space="preserve">הדבר מתבטא בתנועה שמאלה / למטה </t>
  </si>
  <si>
    <t>של עקומת הביקוש:</t>
  </si>
  <si>
    <t>למעשה, הלקוחות מוכנים לקנות את אותה כמות</t>
  </si>
  <si>
    <t xml:space="preserve">רק אם המחיר ירד בכל גובה המס. </t>
  </si>
  <si>
    <t>במחיר זה, היצרן לא מוכן למכור ולכן המחיר</t>
  </si>
  <si>
    <t>עולה, ונוצרת התכנסות בשיווי משקל בנקודה B</t>
  </si>
  <si>
    <t>שבה הכמות נמוכה יותר;</t>
  </si>
  <si>
    <t>והמחיר שמשולם ליצרן נמוך יותר מאשר במצב המוצא,</t>
  </si>
  <si>
    <t xml:space="preserve">אבל בפחות מגובה המס. </t>
  </si>
  <si>
    <t>לגבי המחיר לצרכן - הוא מחושב בתור המחיר ליצרן בתוספת המס שהצרכן צריך לשלם למדינה בעד המוצר.</t>
  </si>
  <si>
    <t xml:space="preserve">לסיכום: תכל׳ס: ההשפעה של מסים על היצרן (שנדונו בשאלה הקודמת) לעומת מסים על הצרכן (פה) היא זהה; ההבדל הוא - בתהליך הטכני שיוצר את השינוי. </t>
  </si>
  <si>
    <t>סוגיה 3 - השפעת סובסידיה בצד היצרן</t>
  </si>
  <si>
    <t>במשק אפיקים נוצר לאחרונה מחסור חמור בנקניק. המדינה החליטה לתמרץ את יצרני הנקניק בדרך של סובסידיה (העברה כספית</t>
  </si>
  <si>
    <t xml:space="preserve">חיובית כמו ״מס שלילי״) בגין כל יחידה המיוצרת על ידם. </t>
  </si>
  <si>
    <t xml:space="preserve">הציגו את ההשפעות של הסובסידיה על הכמות והמחיר. </t>
  </si>
  <si>
    <t>בעקבות הסובסידיה (מענק ליצרן על כל</t>
  </si>
  <si>
    <t>יחידה מיוצרת) הוא (היצרן) מוכן לייצר</t>
  </si>
  <si>
    <t>במחיר נמוך יותר (עקום ההיצע נע למטה,</t>
  </si>
  <si>
    <t>כי היצרן דורש מחיר נמוך יותר כשהוא</t>
  </si>
  <si>
    <t>מקבל בנוסף מענקים מהמדינה).</t>
  </si>
  <si>
    <t>בנקודת החיתוך החדשה בין הביקוש</t>
  </si>
  <si>
    <t>וההיצע - נקבעת הכמות (שגדלה)</t>
  </si>
  <si>
    <t xml:space="preserve">וגם המחיר לצרכן (שירד). </t>
  </si>
  <si>
    <t>יחד עם זאת, המחיר ליצרן - שמורכב</t>
  </si>
  <si>
    <t>מהמחיר לצרכן בתוספת הסובסידיה</t>
  </si>
  <si>
    <t>למדינה - עלה והוא גבוה מזה שבמצב המוצא.</t>
  </si>
  <si>
    <t>שאלה קלה לתרגול בנושא סובסידיה בסגנון אמריקאי</t>
  </si>
  <si>
    <t>במשק ״האייפדים הגנובים״ המדינה מעוניינת לעודד הכשרה בקורסים להתנהגות מוסרית וחוקית מול חברים לספסל הלימודים.</t>
  </si>
  <si>
    <t>במצב המוצא (שיווי המשקל) המחיר של קורסים כאלו גבוה מדי, ולכן מעט מדי סטודנטים לומדים מוסר וחקיקה, וגונבים</t>
  </si>
  <si>
    <t xml:space="preserve">יותר מדי אייפדים. </t>
  </si>
  <si>
    <t>כדי לעודד את הסטודנטים לצאת להכשרות אלו, המדינה החליטה להעניק סובסידיה משמעותית למוסדות אשר מעבירים קורסים</t>
  </si>
  <si>
    <t xml:space="preserve">בתחומים אלו. </t>
  </si>
  <si>
    <t>טענה 1: המחיר של קורס הכשרה לצרכן ירד בכל גובה הסובסידיה</t>
  </si>
  <si>
    <t>טענה 2: סך הוצאות הצרכנים על קורסי ההכשרה ירדו</t>
  </si>
  <si>
    <t>טענה 3: המחיר של קורס הכשרה שאותו יקבל היצרן יעלה בכל גובה הסובסידיה</t>
  </si>
  <si>
    <t>ד. טענות 1 ו-2</t>
  </si>
  <si>
    <t>ה. כל יתר האפשרויות שגויות</t>
  </si>
  <si>
    <t xml:space="preserve">טענה 1 שגויה: המחיר לצרכן יורד, אבל בפחות מגובה הסובסידיה. </t>
  </si>
  <si>
    <t>ידוע שהוצאות הצרכנים מחושבות כך:</t>
  </si>
  <si>
    <t>לאחר השינוי:</t>
  </si>
  <si>
    <t>לפני השינוי:</t>
  </si>
  <si>
    <t>מצד אחד:</t>
  </si>
  <si>
    <t>מצד שני:</t>
  </si>
  <si>
    <t>השפעה שמגדילה הוצאה</t>
  </si>
  <si>
    <t>השפעה שמקטינה את ההוצאה</t>
  </si>
  <si>
    <t>כאשר המחיר והכמות משתנים לכיוונים מנוגדים, לא נוכל לדעת מה ההשפעה על המכפלה ביניהם</t>
  </si>
  <si>
    <t>כלומר על הוצאות הצרכנים, אלא אם כן נקבל מידע (שכאן - לא קיים) לגבי הגמישויות:</t>
  </si>
  <si>
    <t xml:space="preserve">אם גמישות הביקוש יחידתית = ההשפעות מקזזות אחת את השניה, וסך ההוצאה ללא שינוי. </t>
  </si>
  <si>
    <t>אם הביקוש גמיש (גמישות גדולה מ-1) = העלייה בכמות כתוצאה מירידת המחיר חזקה מאד, סך ההוצאה תגדל.</t>
  </si>
  <si>
    <t>אם הביקוש קשיח (גמישות קטנה מ-1) = העלייה בכמות כתוצאה מירידת המחיר חלשה מאד, סך ההוצאה תקטן.</t>
  </si>
  <si>
    <t>טענה 2: שגויה.</t>
  </si>
  <si>
    <t>טענה 3: שגויה, אמנם המחיר ליצרן יעלה, אך בפחות מגובה הסובסידיה. באופן עקרוני, כשמוענקת סובסידיה, שני הצדדים נהנים - והסובסידיה</t>
  </si>
  <si>
    <t xml:space="preserve">מתחלקת ביניהם. המחיר ליצרן עולה אבל בפחות מגובה הסובסידיה, והמחיר לצרכן יורד אבל בפחות מגובה הסובסידיה. </t>
  </si>
  <si>
    <t>מתחלקת ביניהם. המחיר ליצרן עולה אבל בפחות מגובה הסובסידיה, והמחיר לצרכן יורד אבל בפחות מגובה הסובסידיה. לב</t>
  </si>
  <si>
    <t>מטרתנו במפגש זה היא להמשיך לעבוד, לאט ובזהירות, על הסוגיות הקשורות להשפעות של מסים וסובסידיות.</t>
  </si>
  <si>
    <t>לעומת המפגש הקודם, שבו ההדגש היה על השינוי בכמויות ובמחיר, במפגש זה נתמקד בשינויים בהוצאות הצרכנים,</t>
  </si>
  <si>
    <t>בפדיון היצרנים, בתקבולי הממשלה ממסים וכן ברווחת המשק.</t>
  </si>
  <si>
    <t>תרגיל 1 - מסים והשפעתם - המקרה הרגיל - כולל היבטים של רווחה / רווחים ועודפים</t>
  </si>
  <si>
    <t>במשק שבו שוררת תחרות משוכללת ועקומות הביקוש וההיצע רגילות, הממשלה מחליטה להטיל מסים על כל יחידה</t>
  </si>
  <si>
    <t xml:space="preserve">מיוצרת. </t>
  </si>
  <si>
    <t>א. מה יקרה לכמות ולמחיר בשיווי המשקל החדש?</t>
  </si>
  <si>
    <t>ב. מה יקרה להוצאות הצרכנים בשיווי המשקל החדש?</t>
  </si>
  <si>
    <t>ג. מה יקרה לפדיון היצרנים בשיווי המשקל החדש?</t>
  </si>
  <si>
    <t>P(יצרן)</t>
  </si>
  <si>
    <t>P(צרכן)</t>
  </si>
  <si>
    <t>ירדה</t>
  </si>
  <si>
    <t>ירד (בהשוואה למצב מוצא A)</t>
  </si>
  <si>
    <t>עלה (בהשוואה למצב מוצא A)</t>
  </si>
  <si>
    <t>פתרון א</t>
  </si>
  <si>
    <t>פתרון ב</t>
  </si>
  <si>
    <t>במצב המוצא - הוצ׳ הצרכנים:</t>
  </si>
  <si>
    <t>לאחר השינוי - הוצ׳ הצרכנים:</t>
  </si>
  <si>
    <t>הואיל והשינוי בכיוונים מנוגדים לא נוכל</t>
  </si>
  <si>
    <t>לדעת מה קרה להוצ׳ הצרכנים ללא מידע</t>
  </si>
  <si>
    <t>על גמישויות.</t>
  </si>
  <si>
    <t>פתרון ג</t>
  </si>
  <si>
    <t>פדיון היצרנים הוא המכפלה של הכמות</t>
  </si>
  <si>
    <t xml:space="preserve">במחיר ליצרן. </t>
  </si>
  <si>
    <t>במצב המוצא פדיון היצרנים:</t>
  </si>
  <si>
    <t>לאחר השינוי פדיון היצרנים:</t>
  </si>
  <si>
    <t xml:space="preserve">לכן פדיון היצרנים יורד. </t>
  </si>
  <si>
    <t>ד.1.</t>
  </si>
  <si>
    <t xml:space="preserve">עודף הצרכן מתאר את ההפרשים (המצטברים) בין המחיר שהצרכן היה מוכן לשלם על כל יחידת מוצר, לבין </t>
  </si>
  <si>
    <t>המחיר שהוא משלם בפועל (בשיווי משקל). גרפית: זהו שטח המשולש הכלוא בין עקום הביקוש לבין המחיר לצרכן.</t>
  </si>
  <si>
    <t>מצב המוצא</t>
  </si>
  <si>
    <t>מצב חדש</t>
  </si>
  <si>
    <t>עודף הצרכן (רווחת הצרכן) - לפני ואחרי השינוי</t>
  </si>
  <si>
    <t xml:space="preserve">בעקבות השינוי, עודף הצרכן קטן. </t>
  </si>
  <si>
    <t>ד.2.</t>
  </si>
  <si>
    <t>עודף היצרן (רווחי היצרנים) לפני ואחרי השינוי</t>
  </si>
  <si>
    <t xml:space="preserve">עודף היצרן הוא ההפרש המצטבר בין המחיר שהיצרן גובה (מחיר ליצרן) לבין העלויות השוליות שלו (עקום ההיצע). </t>
  </si>
  <si>
    <t xml:space="preserve">גרפית: עודף היצרן הוא השטח הכלוא בין המחיר ליצרן לבין עקום ההיצע. </t>
  </si>
  <si>
    <t>מצב המוצא - שבו הגרף הרלוונטי S0:</t>
  </si>
  <si>
    <t>המצב לאחר השינוי - עקום ההיצע S1 והמחיר ליצרן PC:</t>
  </si>
  <si>
    <t>במצב המוצא, היצרן ״הרוויח״ את הפער בין המחיר שלו PA</t>
  </si>
  <si>
    <t xml:space="preserve">לבין העלויות שלו - על גבי עקום המוצא S0. </t>
  </si>
  <si>
    <t>הפערים המצטברים הללו - הם הרווחים, והם מיוצגים במשולש הירוק.</t>
  </si>
  <si>
    <t>במצב החדש, היצרן ״מרוויח״ את הפער בין המחיר החדש שלו (אחרי מס) PC</t>
  </si>
  <si>
    <t xml:space="preserve">לבין העלויות שלו (ללא מס) על גבי עקום המוצא S0. </t>
  </si>
  <si>
    <t>במלים אחרות, כל המטרה של S1 היא לסייע לזהות את הכמות החדשה ואת</t>
  </si>
  <si>
    <t xml:space="preserve">המחיר החדש ליצרן PC. </t>
  </si>
  <si>
    <t>לאחר שגילינו אותו, העודפים מחושבים בהתאם למחיר זה והעקום S המקורי.</t>
  </si>
  <si>
    <t xml:space="preserve">לא מפליא לגלות שעודפי היצרן קטנו בעקבות הטלת המס. </t>
  </si>
  <si>
    <t>תרגיל 2 - מסים והשפעתם - המקרה הרגיל - כולל שינוי ברווחה הכוללת במשק</t>
  </si>
  <si>
    <t xml:space="preserve">במשק שבו עקומות הביקוש וההיצע רגילות, הוטל מס. </t>
  </si>
  <si>
    <t>הציגו בתרשים את:</t>
  </si>
  <si>
    <t>א. אובדן רווחה - יצרנים (ירידה בעודפי יצרנים).</t>
  </si>
  <si>
    <t xml:space="preserve">ב. אובדן רווחה - צרכנים (ירידה בעודפי צרכנים). </t>
  </si>
  <si>
    <t xml:space="preserve">ג. תקבולי הממשלה ממסים. </t>
  </si>
  <si>
    <t>ד. אובדן רווחה ברמת המשק.</t>
  </si>
  <si>
    <t>רווחת הצרכן במצב המוצא (עודפי הצרכן)</t>
  </si>
  <si>
    <t>השטח הכלוא בין עקום הביקוש לבין המחיר לצרכן במצב המוצא PA</t>
  </si>
  <si>
    <t>רווחת (עודף) היצרן במצב המוצא</t>
  </si>
  <si>
    <t>השטח הכלוא בין המחיר ליצרן PA במצב המוצא, לעקום ההיצע S0</t>
  </si>
  <si>
    <t>רווחת הצרכן במצב החדש (עודפי הצרכן)</t>
  </si>
  <si>
    <t>השטח הכלוא בין עקום הביקוש לבין המחיר החדש לצרכן PB</t>
  </si>
  <si>
    <t>רווחת היצרן במצב החדש (עודפי היצרן)</t>
  </si>
  <si>
    <t>השטח הכלוא בין המחיר החדש ליצרן PC לבין עקום ההיצע S0</t>
  </si>
  <si>
    <t>תקבולי הממשלה ממסים, הגדרה טכנית:</t>
  </si>
  <si>
    <t>מכפלת המס ליחידה T בכמות החדשה QB (או QC, שכן QB=QC)</t>
  </si>
  <si>
    <t>אובדן רווחה כללי במשק:</t>
  </si>
  <si>
    <t>T * QB</t>
  </si>
  <si>
    <t>כאשר: T הוא המס ליחידה,</t>
  </si>
  <si>
    <t>פער הכמויות בעקבות המס</t>
  </si>
  <si>
    <t>∆Q = QA - QB</t>
  </si>
  <si>
    <t>סיכום ביניים ועם הפנים קדימה</t>
  </si>
  <si>
    <t>מפגש זה עסק לאט ובעדינות בנושא המס, תוך התמקדות בשינויים נוספים:</t>
  </si>
  <si>
    <t>הוא הגדיר את הוצאות הצרכנים, פדיון היצרנים, ולאחר מכן גלשנו להצגה עקרונית במכלול ההשפעות</t>
  </si>
  <si>
    <t>על הרווחה במשק.</t>
  </si>
  <si>
    <t>הראינו כיצד הטלת מס פוגעת ביצרנים, פוגעת בצרכנים, מגדילה את תקבולי הממשלה ממסים,</t>
  </si>
  <si>
    <t>ופוגעת ברווחה הכללית במשק.</t>
  </si>
  <si>
    <t>הנוסחאות והכלים המתמטיים של העודפים והרווחה / תקבולי המסים - הוצגו אבל לא תורגלו מעשית.</t>
  </si>
  <si>
    <t>התרגולים בנושא יהיו רק בהנחות לינאריות.</t>
  </si>
  <si>
    <t>מה נותר לנו?</t>
  </si>
  <si>
    <r>
      <t xml:space="preserve">א. להראות את הקשר המעשי יותר בתרגילים בין מסים, </t>
    </r>
    <r>
      <rPr>
        <u/>
        <sz val="12"/>
        <color theme="1"/>
        <rFont val="David"/>
        <family val="2"/>
        <charset val="177"/>
      </rPr>
      <t>סובסידיות</t>
    </r>
    <r>
      <rPr>
        <sz val="12"/>
        <color theme="1"/>
        <rFont val="David"/>
        <family val="2"/>
        <charset val="177"/>
      </rPr>
      <t xml:space="preserve"> והשפעות על רווחה. </t>
    </r>
  </si>
  <si>
    <t xml:space="preserve">ב. לחזק את הקשר לנושא הגמישויות. </t>
  </si>
  <si>
    <t xml:space="preserve">ג. לטפל במקרי קצה - ביקוש גמיש לחלוטין / קשיח לחלוטין כי עד כה הצגנו רק עקומות ביקוש והיצע </t>
  </si>
  <si>
    <t>רגילות.</t>
  </si>
  <si>
    <t>תשע״ט, סמסטר א, מועד א</t>
  </si>
  <si>
    <t>ביקוש קשיח לחלוטין והשפעותיו</t>
  </si>
  <si>
    <t xml:space="preserve">במשק שמצוי בשיווי משקל בתחרות משוכללת ידוע כי עקומת הביקוש קשיחה לחלוטין. </t>
  </si>
  <si>
    <t>לאחרונה הוטל מס על כל יחידה מיוצרת במשק. לפניכם מספר היגדים:</t>
  </si>
  <si>
    <t>א. הכמות המיוצרת והנצרכת לא תשתנה.</t>
  </si>
  <si>
    <t xml:space="preserve">ב. הצרכן יספוג את כל נטל המס. </t>
  </si>
  <si>
    <t>ג. עודף היצרן לא ישתנה.</t>
  </si>
  <si>
    <t xml:space="preserve">ד. תקבולי הממשלה ממסים יהיו גבוהים יותר מאשר במצב שבו עקומת הביקוש רגילה. </t>
  </si>
  <si>
    <t>ה. כל התשובות נכונות</t>
  </si>
  <si>
    <t>תזכורת: תקבולי הממשלה ממסים הם תמיד</t>
  </si>
  <si>
    <t>שינוי במס</t>
  </si>
  <si>
    <t>גמישות</t>
  </si>
  <si>
    <t>יחידתי</t>
  </si>
  <si>
    <t>הוצ׳ צרכנים</t>
  </si>
  <si>
    <t>הכנסות יצרן</t>
  </si>
  <si>
    <t>תקבולי ממשלה</t>
  </si>
  <si>
    <t>עקומת ביקוש רגילה</t>
  </si>
  <si>
    <t>ביקוש קשיח לחלוטין</t>
  </si>
  <si>
    <t>הדרכה: הואיל ובשאלה זו יש אין מידע על ביקוש קשיח לחלוטין, כדאי לנסות לפתור על בסיס ההיגיון הכללי שהוצג</t>
  </si>
  <si>
    <t>בסעיף הקודם וגישה מתמטית, ולא באמצעות גרפים שאינם מראים את ההבדל בצורה ברורה.</t>
  </si>
  <si>
    <t>תשע״ח, סמסטר א, מועד א</t>
  </si>
  <si>
    <t>הדרכה: כדאי לפתור מתמטית לפי הגדרת הפסד רווחה במשק:</t>
  </si>
  <si>
    <t xml:space="preserve">עקומת ביקוש רגילה </t>
  </si>
  <si>
    <t>שינוי בסובסידיה</t>
  </si>
  <si>
    <t>הוצאות הממשלה בגין סובסידיה</t>
  </si>
  <si>
    <t>למרות שאפשר (והצגנו) ניתוח גרפי של שאלות אלו, לאור מורכבותו אפשר להסתפק בניתוח עקרוני מתמטי לפי</t>
  </si>
  <si>
    <t>טבלאות השינויים שסיכמנו לעיל וההסבר הלוגי מאחוריהן. כך נפעל כעת.</t>
  </si>
  <si>
    <t>תשפ״ב, סמסטר א, מועד א</t>
  </si>
  <si>
    <t>תשפ״ג, סמסטר א, מועד א</t>
  </si>
  <si>
    <t>ללא 
שינוי</t>
  </si>
  <si>
    <t>א. הכמות המיוצרת והנצרכת לא תשתנה:</t>
  </si>
  <si>
    <t>לאור ביקוש קשיח לחלוטין</t>
  </si>
  <si>
    <t>נכון</t>
  </si>
  <si>
    <t>עודף היצרן הוא שטח המשולש הכלוא בין המחיר ליצרן</t>
  </si>
  <si>
    <t>לבין עקום ההיצע המקורי.</t>
  </si>
  <si>
    <t>כאן: המחיר ליצרן לא השתנה</t>
  </si>
  <si>
    <r>
      <t xml:space="preserve">עקום ההיצע </t>
    </r>
    <r>
      <rPr>
        <b/>
        <sz val="12"/>
        <color theme="1"/>
        <rFont val="David"/>
        <family val="2"/>
        <charset val="177"/>
      </rPr>
      <t>המקורי</t>
    </r>
    <r>
      <rPr>
        <sz val="12"/>
        <color theme="1"/>
        <rFont val="David"/>
        <family val="2"/>
        <charset val="177"/>
      </rPr>
      <t xml:space="preserve"> - כמובן שלא השתנה</t>
    </r>
  </si>
  <si>
    <t xml:space="preserve">לכן עודף היצרן היה ונשאר זהה. </t>
  </si>
  <si>
    <t>הגדרה:</t>
  </si>
  <si>
    <t>אם עקומת הביקוש רגילה:</t>
  </si>
  <si>
    <t>אם עקומת הביקוש קשיחה לחלוטין:</t>
  </si>
  <si>
    <t>כשעקומת הביקוש קשיחה לחלוטין, הטלת המס איננה מקטינה</t>
  </si>
  <si>
    <t xml:space="preserve">את מספר היחידות Q, ולכן סך תקבולי הממשלה Q*T </t>
  </si>
  <si>
    <t>יהיו גבוהים יותר מאשר כשעקומת הביקוש רגילה (מה שמוביל</t>
  </si>
  <si>
    <t xml:space="preserve">להקטנת Q). </t>
  </si>
  <si>
    <t>התשובה אם כך ה - כל התשובות נכונות.</t>
  </si>
  <si>
    <t>אם מדובר באותו מס ליחידה:</t>
  </si>
  <si>
    <t>T</t>
  </si>
  <si>
    <t>זהה</t>
  </si>
  <si>
    <t>הגורם היחידי שישפיע על ההבדל בתקבולי הממשלה ממסים במצבים השונים - זו הכמות:</t>
  </si>
  <si>
    <t>כי תקבולי הממשלה ממסים הם לעולם</t>
  </si>
  <si>
    <t>T * Q</t>
  </si>
  <si>
    <t>כאשר מטילים מס, ככל שהביקוש גמיש יותר הירידה ב-Q תהיה חזקה יותר, מה שיקטין (באופן יחסי) תקבולי הממשלה ממסים.</t>
  </si>
  <si>
    <t>ככל שהביקוש פחות גמיש (יותר קשיח), הירידה ב-Q תהיה חלשה יותר, מה שמגדיל (באופן יחסי) תקבולי הממשלה ממסים.</t>
  </si>
  <si>
    <t>טענה א:</t>
  </si>
  <si>
    <t>גמישות קטנה יותר &gt;&gt;&gt; ביקוש יותר ״קשיח״ &gt;&gt;&gt; Q (במוצר A) יורד בפחות מאשר במוצר B: תקבולי הממשלה גבוהים יותר.</t>
  </si>
  <si>
    <t>כשהמס על A</t>
  </si>
  <si>
    <t>כשהמס על B</t>
  </si>
  <si>
    <t>&lt;</t>
  </si>
  <si>
    <t>למרות שאפשר לנתח גרפית, אם מוצאים את עקום ההיצע</t>
  </si>
  <si>
    <t>המקורי (שהוא בעצם נמוך מעקום ההיצע החדש, שיש בו כבר מסים),</t>
  </si>
  <si>
    <t>אני חושב - שכל הדיון בתקבולי הממשלה ממסים צריך להיות</t>
  </si>
  <si>
    <t>יותר עקרוני משום שבסופו של יום מדובר בביטוי פשוט מאד:</t>
  </si>
  <si>
    <t>אחרי השינוי:</t>
  </si>
  <si>
    <t>הואיל ועקומת הביקוש גמישה, אזי לא ניתן לדעת האם תקבולי</t>
  </si>
  <si>
    <t>הממשלה ממסים יעלו או ירדו.</t>
  </si>
  <si>
    <r>
      <t xml:space="preserve">סיכום קטן על הקשר שבין </t>
    </r>
    <r>
      <rPr>
        <b/>
        <sz val="12"/>
        <color theme="1"/>
        <rFont val="David"/>
        <family val="2"/>
        <charset val="177"/>
      </rPr>
      <t>הקטנת מס</t>
    </r>
    <r>
      <rPr>
        <sz val="12"/>
        <color theme="1"/>
        <rFont val="David"/>
        <family val="2"/>
        <charset val="177"/>
      </rPr>
      <t>, שינוי מחיר, הוצאות הצרכנים, הכנסות היצרנים ותקבולי הממשלה:</t>
    </r>
  </si>
  <si>
    <r>
      <t xml:space="preserve">סיכום קטן על הקשר שבין </t>
    </r>
    <r>
      <rPr>
        <b/>
        <sz val="12"/>
        <color theme="1"/>
        <rFont val="David"/>
        <family val="2"/>
        <charset val="177"/>
      </rPr>
      <t>העלאת מס</t>
    </r>
    <r>
      <rPr>
        <sz val="12"/>
        <color theme="1"/>
        <rFont val="David"/>
        <family val="2"/>
        <charset val="177"/>
      </rPr>
      <t>, שינוי מחיר, הוצאות הצרכנים, הכנסות היצרנים ותקבולי הממשלה:</t>
    </r>
  </si>
  <si>
    <r>
      <rPr>
        <b/>
        <sz val="12"/>
        <color theme="1"/>
        <rFont val="David"/>
        <family val="2"/>
        <charset val="177"/>
      </rPr>
      <t>ומתן סובסידיה עובדת בדיוק כמו הקטנת מס</t>
    </r>
    <r>
      <rPr>
        <sz val="12"/>
        <color theme="1"/>
        <rFont val="David"/>
        <family val="2"/>
        <charset val="177"/>
      </rPr>
      <t>, רק עם הגדרות טיפה שונות בחלק מהכותרות:</t>
    </r>
  </si>
  <si>
    <t>ההשפעה של מסים על הכנסות הממשלה ממסים היא תמיד ״הגיונית״: תקבולים עולים כשהמס עולה, תקבולים קטנים כשהמס יורד;</t>
  </si>
  <si>
    <t>למעט: המקרה שבו עקומת הביקוש גמישה - במצב כזה לא ניתן לדעת</t>
  </si>
  <si>
    <t xml:space="preserve">מה יקרה להכנסות הממשלה כתוצאה משינוי סכום המס. </t>
  </si>
  <si>
    <t>הקטנת המס ליחידה והשפעותיה:</t>
  </si>
  <si>
    <t>א: ביקוש יחידתי או קשיח - הקטנת המס מקטינה תקבולי ממשלה</t>
  </si>
  <si>
    <t>ב. ביקוש גמיש - לא ניתן לדעת מה יקרה להכנסות הממשלה</t>
  </si>
  <si>
    <t>ג. ביקוש גמיש - לא ניתן לדעת מה יקרה להכנסות הממשלה</t>
  </si>
  <si>
    <t xml:space="preserve">ד. ביקוש יחידתי - תקבולים יורדים </t>
  </si>
  <si>
    <t>שגוי</t>
  </si>
  <si>
    <t>ביקוש יחידתי</t>
  </si>
  <si>
    <t xml:space="preserve">להרחבה בדבר הגדרת רווחה במשק - ראו מפגש קודם. </t>
  </si>
  <si>
    <t>ההגדרה של אובדן הרווחה במשק מורכבת מהמשתנים הבאים:</t>
  </si>
  <si>
    <t>סכום המס ליחידה</t>
  </si>
  <si>
    <t>∆Q</t>
  </si>
  <si>
    <t>השינוי בכמות כתוצאה מהטלת המס</t>
  </si>
  <si>
    <t xml:space="preserve">לעניין T: גובה המס פה זהה בשני המקרים. </t>
  </si>
  <si>
    <t xml:space="preserve">ולכן, כמו בשאלה הראשונה הדיון הוא בשינוי בכמות בלבד. </t>
  </si>
  <si>
    <t>ככל שהשינוי (הירידה) בכמות תהיה חזקה יותר,</t>
  </si>
  <si>
    <t xml:space="preserve">אובדן הרווחה יהיה משמעותי יותר. </t>
  </si>
  <si>
    <t>ומתי הירידה בכמות תהיה חזקה? ככל שהביקוש גמיש יותר.</t>
  </si>
  <si>
    <t>טענה א: נכונה. אם הגמישות של A גדולה יותר, הירידה בכמות Q∆ חזקה יותר,</t>
  </si>
  <si>
    <t>ובהתאם אובדן הרווחה משמעותי יותר.</t>
  </si>
  <si>
    <t>אינטואיטיבית: אובדן הרווחה הוא ה״הפסד״ המתקיים ברמת המשק, כפועל יוצא מהקטנת הפעילות הכלכלית (קניות ומכירות) בעקבות המס.</t>
  </si>
  <si>
    <t>ככל שהביקוש גמיש יותר, האימפקט (עוצמת ההשפעה) של הקטנת הפעילות הכלכלית חזקה יותר, ולכן אובדן הרווחה משמעותי יותר.</t>
  </si>
  <si>
    <t xml:space="preserve">כתמריץ ליצרן על כל יחידה שהוא מוכר. </t>
  </si>
  <si>
    <t>לאור הסובסידיה, היצרן מוכן לדרוש מהצרכן פחות כסף</t>
  </si>
  <si>
    <t xml:space="preserve">על כל מוצר, והמשמעות: עקום ההיצע נע כלפי מטה. </t>
  </si>
  <si>
    <t>תזכורת: סובסידיה SUB היא סכום כסף שניתן מהממשלה</t>
  </si>
  <si>
    <t>הוצאות הצרכן:</t>
  </si>
  <si>
    <t>מצב מוצא (לפני השינוי):</t>
  </si>
  <si>
    <t>מצב חדש (אחרי השינוי):</t>
  </si>
  <si>
    <t>ביקוש גמיש:</t>
  </si>
  <si>
    <t>ההוצאה תגדל</t>
  </si>
  <si>
    <t>ללא שינוי</t>
  </si>
  <si>
    <t>ביקוש קשיח:</t>
  </si>
  <si>
    <t>ההוצאה תקטן</t>
  </si>
  <si>
    <t>הדיון במוצר נורמלי לא שייך כאן בכלל;</t>
  </si>
  <si>
    <t>נורמליות קשורה לשינויים בהכנסה של הצרכן;</t>
  </si>
  <si>
    <t xml:space="preserve">כאן לא דיברו על זה בכלל. </t>
  </si>
  <si>
    <t>התשובה א</t>
  </si>
  <si>
    <t>אפשר גם לעבוד עם הטבלה המרכזת:</t>
  </si>
  <si>
    <t>כאשר הביקוש קשיח לחלוטין - הצרכן תמיד רוצה לקנות את כל הכמות לא משנה מה המחיר, ולכן היצרן יכול</t>
  </si>
  <si>
    <t xml:space="preserve">להעלות את המחיר לצרכן במלוא גובה המס. </t>
  </si>
  <si>
    <t>לגבי הפסד רווחה:</t>
  </si>
  <si>
    <t>אובדן הרווחה נובע מהירידה בכמויות כתוצאה מהטלת המס.</t>
  </si>
  <si>
    <t>אך כאן - אין ירידה בכמויות לאור ביקוש קשיח לחלוטין.</t>
  </si>
  <si>
    <t xml:space="preserve">לכן, אין הפסד רווחה כללי במשק. </t>
  </si>
  <si>
    <t>הערה: ה ∆𝑄 הוא למעשה הפרש הכמויות בין המצב לפני המס</t>
  </si>
  <si>
    <t>למצב אחרי המס, כלומר QA-QB</t>
  </si>
  <si>
    <t>כאן: QA-QB=0</t>
  </si>
  <si>
    <r>
      <t xml:space="preserve">השאלה היא שאלה עקרונית על </t>
    </r>
    <r>
      <rPr>
        <b/>
        <sz val="12"/>
        <color theme="1"/>
        <rFont val="David"/>
        <family val="2"/>
        <charset val="177"/>
      </rPr>
      <t>הקטנת מס</t>
    </r>
    <r>
      <rPr>
        <sz val="12"/>
        <color theme="1"/>
        <rFont val="David"/>
        <family val="2"/>
        <charset val="177"/>
      </rPr>
      <t xml:space="preserve"> והשפעותיה על תקבולי הממשלה ממסים, כתלות בגמישות הביקוש:</t>
    </r>
  </si>
  <si>
    <t>א נכון. לא ניתן לדעת.</t>
  </si>
  <si>
    <t>חשוב להבין מהמשפט הפותח שויטמינצ׳יק הוא מוצר תחליפי לשתיה מתוקה.</t>
  </si>
  <si>
    <t>טענה 3: המוצרים כמובן דומים מאד ומשרתים אותה המטרה, בנוסף, אנחנו יודעים ש:</t>
  </si>
  <si>
    <t>כאשר בעקבות עליית מחירים של מוצר א, הביקוש למוצר ב גדל &gt;&gt;&gt; זה מה שמגדיר את המוצרים כתחליפיים.</t>
  </si>
  <si>
    <t xml:space="preserve">וזה בדיוק מה שקרה כאן. </t>
  </si>
  <si>
    <t>הטענה נכונה.</t>
  </si>
  <si>
    <t>טענה 1: אם הביקוש לשתיה ממותקת היה קשיח לחלוטין - גם בעקבות הטלת המס והעלאת המחיר בעקבותיו,</t>
  </si>
  <si>
    <t>הציבור בהגדרה היה ממשיך לצרוך את אותה הכמות של שתיה ממותקת, ולא היתה סיבה לביקוש לויטמינצ׳יק לעלות.</t>
  </si>
  <si>
    <r>
      <t xml:space="preserve">לכן, לאור העובדה שהביקוש למוצר התחליפי </t>
    </r>
    <r>
      <rPr>
        <b/>
        <sz val="12"/>
        <color theme="1"/>
        <rFont val="David"/>
        <family val="2"/>
        <charset val="177"/>
      </rPr>
      <t>כן עלה</t>
    </r>
    <r>
      <rPr>
        <sz val="12"/>
        <color theme="1"/>
        <rFont val="David"/>
        <family val="2"/>
        <charset val="177"/>
      </rPr>
      <t xml:space="preserve">, המשמעות היא שהביקוש לשתיה ממותקת </t>
    </r>
    <r>
      <rPr>
        <b/>
        <sz val="12"/>
        <color theme="1"/>
        <rFont val="David"/>
        <family val="2"/>
        <charset val="177"/>
      </rPr>
      <t>איננו</t>
    </r>
    <r>
      <rPr>
        <sz val="12"/>
        <color theme="1"/>
        <rFont val="David"/>
        <family val="2"/>
        <charset val="177"/>
      </rPr>
      <t xml:space="preserve"> קשיח לחלוטין,</t>
    </r>
  </si>
  <si>
    <r>
      <t xml:space="preserve">כמו שהטענה אומרת, ולכן </t>
    </r>
    <r>
      <rPr>
        <b/>
        <sz val="12"/>
        <color theme="1"/>
        <rFont val="David"/>
        <family val="2"/>
        <charset val="177"/>
      </rPr>
      <t>הטענה נכונה</t>
    </r>
    <r>
      <rPr>
        <sz val="12"/>
        <color theme="1"/>
        <rFont val="David"/>
        <family val="2"/>
        <charset val="177"/>
      </rPr>
      <t>.</t>
    </r>
  </si>
  <si>
    <r>
      <t xml:space="preserve">טענה 2 </t>
    </r>
    <r>
      <rPr>
        <b/>
        <sz val="12"/>
        <color theme="1"/>
        <rFont val="David"/>
        <family val="2"/>
        <charset val="177"/>
      </rPr>
      <t>שגויה</t>
    </r>
    <r>
      <rPr>
        <sz val="12"/>
        <color theme="1"/>
        <rFont val="David"/>
        <family val="2"/>
        <charset val="177"/>
      </rPr>
      <t xml:space="preserve">. לא דיברו על היצע בכלל בשאלה. הדיון בביקוש. </t>
    </r>
  </si>
  <si>
    <t>טענות 1 ו-3 נכונות. תודה רבה ז׳דילי בלוץ.</t>
  </si>
  <si>
    <t>אוניברסיטת אריאל</t>
  </si>
  <si>
    <t>סמסטר 2025ב</t>
  </si>
  <si>
    <t xml:space="preserve">בבקשה לציין מידע מלא בכל פנייה: אוניברסיטת אריאל / מיקרו כלכלה. </t>
  </si>
  <si>
    <t>עלות כוללת בייצור X:</t>
  </si>
  <si>
    <t>YMAX - Y</t>
  </si>
  <si>
    <t>עלות כוללת בייצור Y:</t>
  </si>
  <si>
    <t>XMAX-X</t>
  </si>
  <si>
    <t>כדי לחשב עלות שולית של מוצר X בנקודה מסויימת</t>
  </si>
  <si>
    <t xml:space="preserve">עלינו לגלות את השיפוע על גבי הישר שנמצא משמאל לנקודה הזו. </t>
  </si>
  <si>
    <t>הדרך שבה יחושב השיפוע היא על ידי היחס:</t>
  </si>
  <si>
    <t xml:space="preserve">בין Y בנקודה </t>
  </si>
  <si>
    <t>ל-Y בנקודה שנמצאת משמאל</t>
  </si>
  <si>
    <t>חלקי ההפרש</t>
  </si>
  <si>
    <t>בין X בנקודה</t>
  </si>
  <si>
    <t>ל-X בנקודה שנמצאת משמאל</t>
  </si>
  <si>
    <t>במבה X</t>
  </si>
  <si>
    <t xml:space="preserve">ד. עלות שולית בייצור 30 במבה (X). </t>
  </si>
  <si>
    <t xml:space="preserve">התשובה: העלות הממוצעת לייצור 30 במבה היא 2 ביסלי, לכן טענה ד שגויה. </t>
  </si>
  <si>
    <t xml:space="preserve">לאור העובדה שהנקודה שעליה שואלים נמצאת על הישר בין A ל-B, </t>
  </si>
  <si>
    <t>אזי העלות שולית בייצור X של כל הנקודות שעל הישר הזה הן השיפוע של הישר AB.</t>
  </si>
  <si>
    <t xml:space="preserve">העלות השולית (השיפוע) בייצור 7 יח׳ X היא 1 יח׳ Y (יחידת ביסלי אחת). </t>
  </si>
  <si>
    <t>ב. עלות שולית בייצור 7 במבה (X) - כפי שנראה איננה 2/3 של יח׳ Y לכן הטענה שגויה:</t>
  </si>
  <si>
    <t>תזכורת: עלות ממוצעת דורשת לחשב תחילה עלות כוללת.</t>
  </si>
  <si>
    <t>עלות כוללת בייצור X היא תמיד:</t>
  </si>
  <si>
    <t>מקסימום ייצור Y בניכוי היקף ייצור Y בנקודה ששואלים עליה (עלות כוללת)</t>
  </si>
  <si>
    <t xml:space="preserve">וכל זה חלקי היקף הייצור של X שעליו שואלים. </t>
  </si>
  <si>
    <t>בנוסחה:</t>
  </si>
  <si>
    <t xml:space="preserve">אבל איך נדע מהו             ? </t>
  </si>
  <si>
    <t xml:space="preserve">התשובה: בדיון בנדרש ב מצאנו שהשיפוע על הקו AB הוא 1-. </t>
  </si>
  <si>
    <t>כלומר, כל עליה של 1 ב-X מקטינה את Y ב-1.</t>
  </si>
  <si>
    <t>לכן, אם מתחילים בנקודה A שבה ערך X הוא 0, ומגדילים אותו ב-7</t>
  </si>
  <si>
    <t>נחזור לנוסחה לעיל עכשיו כשיש לנו את Y בנקודה Q ונקבל:</t>
  </si>
  <si>
    <t>שגויה! להלן הסבר.</t>
  </si>
  <si>
    <t xml:space="preserve">אזי ערך Y ירד ב-7 כלומר מ-40 ל-33. </t>
  </si>
  <si>
    <t xml:space="preserve">העלות הממוצעת בייצור 7 יח׳ X היא 1 יח׳ Y. </t>
  </si>
  <si>
    <t>נכון, להלן הסבר</t>
  </si>
  <si>
    <t>ביסלי Y</t>
  </si>
  <si>
    <t>תזכורת קטנה:</t>
  </si>
  <si>
    <t>עלות שולית בייצור X בנקודה שנמצאת ״בין ערכים״ נתונים:</t>
  </si>
  <si>
    <t>לפי שיפוע הישר עליו נמצאים</t>
  </si>
  <si>
    <t>לפי שיפוע הישר משמאל / למעלה לנקודה.</t>
  </si>
  <si>
    <t>עלות שולית ל-X שהיא בדיוק בנקודת השבר / המעבר בין ישרים:</t>
  </si>
  <si>
    <t xml:space="preserve">התשובה הנכונה היא א. </t>
  </si>
  <si>
    <t>מדוע? כי כל עוד אני נמצא על אחת מהנקודות הספציפות שעל הגרף,</t>
  </si>
  <si>
    <t xml:space="preserve">העלות השולית בייצור X היא שיפוע הישר שמשמאל לנקודה. </t>
  </si>
  <si>
    <t>כשמייצרים 30 במבה, אני בדיוק בנקודה D, ולכן העלות השולית</t>
  </si>
  <si>
    <t xml:space="preserve">בייצור X היא שיפוע הישר CD שהוא 2 (בערך מוחלט). </t>
  </si>
  <si>
    <t>לגבי טענה ב - היא שגויה. מדוע?</t>
  </si>
  <si>
    <t>כשמייצרים 7 במבה, נמצאים ממש על הישר AB.</t>
  </si>
  <si>
    <t>במצב כזה, העלות השולית בייצור X היא שיפוע הישר שעליו נמצאים,</t>
  </si>
  <si>
    <t xml:space="preserve">כלומר 1 (בערך מוחלט) ולא 2/3. </t>
  </si>
  <si>
    <t xml:space="preserve">תרגול מס׳ 1 - עם המתרגל האגדי - ד״ר צבאן </t>
  </si>
  <si>
    <t>נושא - עקומת התמורה, תרגול ברמת מבחן</t>
  </si>
  <si>
    <t>רקע והקשר לבחינה:</t>
  </si>
  <si>
    <t>נושא עקומת התמורה הוא נושא מחייב שבהחלט יופיע בבחינה. יחד עם זאת, עקומת התמורה הקלאסית, המתבססת</t>
  </si>
  <si>
    <t>על ערכי נקודות המשקפות צירופי ייצור אפשריים במשק והגדרת עלויות כוללות, ממוצעות ושוליות על בסיסן - הוא</t>
  </si>
  <si>
    <t xml:space="preserve">תת נושא קטן וצר יחסית; יש לצפות לשאלה אחת בנושא זה. </t>
  </si>
  <si>
    <t>סוגיות הנגזרות מעקומת התמורה הבסיסית, כמו סוגיית ההתמחות, מסחר בינלאומי, ריבוי אילוצי ייצור וכן הלאה</t>
  </si>
  <si>
    <t>בהחלט יופיעו בשאלות נפרדות.</t>
  </si>
  <si>
    <t>תרגיל ראשון להיום - ברמת בחינה - עקומת התמורה - ייצוג בסיסי והגדרת עלויות</t>
  </si>
  <si>
    <t>במשק ״נקניקים ותותחים״ מייצרים שני מוצרים בלבד. נחשו אילו?</t>
  </si>
  <si>
    <t>להלן נתונים בדבר צירופי הייצור המירביים במשק:</t>
  </si>
  <si>
    <t>תמהיל ייצור</t>
  </si>
  <si>
    <t>תותח</t>
  </si>
  <si>
    <t xml:space="preserve">נדרש: </t>
  </si>
  <si>
    <t>א. מהי העלות השולית בייצור 50 נקניקים?</t>
  </si>
  <si>
    <t>ב. מהי העלות השולית בייצור 32 נקניקים?</t>
  </si>
  <si>
    <t>ה. מהי העלות הממוצעת בייצור 40 נקניקים?</t>
  </si>
  <si>
    <t xml:space="preserve">הפרשנות לנתון - כמה עולה לנו לייצר את הנקניק ה-50. </t>
  </si>
  <si>
    <t xml:space="preserve">על כמה תותחים ״מוותרים״ (כי תמיד העלות היא במונחי המוצר הנגדי) כאשר עוברים מ-49 נקניקים ל-50 נקניקים. </t>
  </si>
  <si>
    <t>ברמה הטכנית, העלות השולית היא למעשה השיפוע של הישר עליו נמצאים בהיבט היקפי הייצור.</t>
  </si>
  <si>
    <t xml:space="preserve">שינוי </t>
  </si>
  <si>
    <t>ב-x</t>
  </si>
  <si>
    <t>ב-y</t>
  </si>
  <si>
    <t>שולית ל-x</t>
  </si>
  <si>
    <t xml:space="preserve">שינוי ב-y </t>
  </si>
  <si>
    <t>חלקי שינוי x</t>
  </si>
  <si>
    <t xml:space="preserve">אם אני רוצה עלות שולית בייצור 50 נקניקים, אני מדבר על מעבר מ-49 ל-50. </t>
  </si>
  <si>
    <t xml:space="preserve">כלומר אנחנו זזים מנקודה ד לנקודה ג. </t>
  </si>
  <si>
    <t>כל הנקודות בדרך: היח׳ ה-31, היח׳ ה-32, ה-33, ה-49, ה-50: לכל היחידות הללו של x יש עלות שולית קבועה: 0.25.</t>
  </si>
  <si>
    <t>תשובה: 0.25</t>
  </si>
  <si>
    <t>את העלות השולית נציין תמיד בערכה המוחלט; ממש כשם שאם שואלים ״כמה הוצאת השנה על ביגוד״ את תגידי 1,000 ש״ח</t>
  </si>
  <si>
    <t xml:space="preserve">ולא 1,000- ש״ח. זה עניין של עברית. </t>
  </si>
  <si>
    <t xml:space="preserve"> </t>
  </si>
  <si>
    <t xml:space="preserve">אני בעצם רוצה לדעת כמה עולה היח׳ ה-32, כמה עולה לזוז מ-31 ל-32. </t>
  </si>
  <si>
    <t xml:space="preserve">ד (30x) &gt;&gt;&gt;&gt;&gt; ג (50x): עלות שולית ל-x בסך 0.25. </t>
  </si>
  <si>
    <t xml:space="preserve">לכן אני מחפש לנוע על גבי היקפי הייצור בטווח שבין ד (30x) &gt;&gt;&gt;&gt;&gt; ג (50x): עלות שולית ל-x בסך 0.25. </t>
  </si>
  <si>
    <t>ג. מהי העלות השולית בייצור 63 נקניקים?</t>
  </si>
  <si>
    <t xml:space="preserve">כשאני שואל כמה עולה היח׳ ה-63, אני שואל כמה עולה לזוז מ-62 ל-63. </t>
  </si>
  <si>
    <t xml:space="preserve">יח׳ זו נמצאת בטווח שבין ב(60x) ל-א (65x). </t>
  </si>
  <si>
    <t xml:space="preserve">למעשה, לכל היח׳ של x החל מהיח׳ ה-61 עד וכולל היח׳ ה-65 ישנה עלות שולית קבועה. </t>
  </si>
  <si>
    <t xml:space="preserve">ועלותן היא 6. </t>
  </si>
  <si>
    <t>תשובה: 6</t>
  </si>
  <si>
    <t>ד. מהי העלות השולית בייצור 35 תותחים?</t>
  </si>
  <si>
    <t xml:space="preserve">ההדגש המרכזי בנדרש זה הוא ששואלים על עלות שולית בייצור y ולא בייצור x. </t>
  </si>
  <si>
    <t>בעוד שהעלות השולית בייצור x היא למעשה השיפוע, מושג יחסית מוכר;</t>
  </si>
  <si>
    <t xml:space="preserve">העלות השולית בייצור y היא ההפכי לשיפוע (אחת חלקי השיפוע) מושג פחות מוכר אבל קליל גם כן. </t>
  </si>
  <si>
    <t>אנסה להסביר את הכוונה דרך הטבלה:</t>
  </si>
  <si>
    <t xml:space="preserve">התותח ה-35 (המעבר מ-34 תותחים ל-35 תותחים) מתחולל במסגרת הטווח של השינוי מ-ב ל-ג. </t>
  </si>
  <si>
    <t>למעשה, העלות השולית של התותח ה-31 זהה לעלות השולית של התותח ה-32 עד וכולל העלות השולית</t>
  </si>
  <si>
    <t xml:space="preserve">של התותח ה-40. </t>
  </si>
  <si>
    <t>שימי לב שכאשר אני מגדיל את y לפחות בטבלה המתוארת אני זז ״למטה״ (כי בעמודת y לפחות בדוגמה הזו</t>
  </si>
  <si>
    <t xml:space="preserve">הערכים מסודרים בסדר עולה). </t>
  </si>
  <si>
    <t xml:space="preserve">כשדנו בשיפועים על בסיס ערכי X הראינו שבטווח ב&gt;&gt;&gt;&gt;ג השיפוע הוא 1-. </t>
  </si>
  <si>
    <t xml:space="preserve">הואיל ותותח 35 נמצא בטווח זה, מה שאנחנו צריכים זה את ההפכי לשיפוע בטווח. </t>
  </si>
  <si>
    <t xml:space="preserve">ההפכי: 1 חלקי השיפוע. </t>
  </si>
  <si>
    <t xml:space="preserve">1/-1 = </t>
  </si>
  <si>
    <t xml:space="preserve">מסקנה: העלות השולית בייצור 35 תותחים היא 1 נקניק. </t>
  </si>
  <si>
    <t>התשובה: 1</t>
  </si>
  <si>
    <t>ד. מהי העלות השולית בייצור 42 תותחים?</t>
  </si>
  <si>
    <t>התותח ה-42 (המעבר מ-41 תותחים ל-42 תותחים) הוא במסגרת טווח השינוי מ-ג ל-ד:</t>
  </si>
  <si>
    <t xml:space="preserve">אנו כבר יודעים במסגרת הדיון שערכנו ב-X שהשיפוע בטווח ד&gt;&gt;&gt;ג הוא 0.25-. </t>
  </si>
  <si>
    <t xml:space="preserve">זה אומר שאם אני באותו טווח, אבל מגדיל דווקא את Y (רוצה לחשב עלות שולית של Y) אקח את ההפכי לערך זה, </t>
  </si>
  <si>
    <t>או במלים אחרות, העלות השולית בייצור התותח ה-42:</t>
  </si>
  <si>
    <t xml:space="preserve">1/-0.25 = </t>
  </si>
  <si>
    <t>תשובה:</t>
  </si>
  <si>
    <t xml:space="preserve">טיפ מהדוקטור: בשונה ממפגש קודם, בשאלה זו אנו </t>
  </si>
  <si>
    <t>מציגים מצב שבו במשק עובדים שונים, עם יכולות שונות.</t>
  </si>
  <si>
    <t>שווארמה Y</t>
  </si>
  <si>
    <t>לאפות X</t>
  </si>
  <si>
    <t>17,0</t>
  </si>
  <si>
    <t xml:space="preserve">שאלה 3 - תרגיל נוסף </t>
  </si>
  <si>
    <t>במשק קיימים סוגי העובדים הבאים, שכל אחד מהם יכול לייצר נקניק (X) או לגדל חזיר יבלות (Y).</t>
  </si>
  <si>
    <t>חרוצי</t>
  </si>
  <si>
    <t>סחי</t>
  </si>
  <si>
    <t>סטלן</t>
  </si>
  <si>
    <t>גמור מת</t>
  </si>
  <si>
    <t>נקניק X</t>
  </si>
  <si>
    <t>חזיר יבלות Y</t>
  </si>
  <si>
    <t>א. לאיזה עובד קיים יתרון יחסי בייצור X?</t>
  </si>
  <si>
    <t xml:space="preserve">יתרון יחסי בייצור X = העלות השולית המינימלית בייצור X. </t>
  </si>
  <si>
    <t xml:space="preserve">נחשב עבור כל העובדים עלות שולית ב-X שהיא לפי Y/X, והערך הנמוך ביותר ״מנצח״. </t>
  </si>
  <si>
    <t>של X</t>
  </si>
  <si>
    <t>Y/X</t>
  </si>
  <si>
    <t>העובד בעל היתרון היחסי בייצור נקניק</t>
  </si>
  <si>
    <t xml:space="preserve">הוא חרוצי. </t>
  </si>
  <si>
    <t>ב. דונגילו הכלכלן טוען: ״לחרוצי יש גם יתרון יחסי בייצור Y. אפשר לראות שהוא מייצר הכי הרבה חזירים״</t>
  </si>
  <si>
    <t>האם הטענה נכונה? נמקו בהתאם להגדרה רלוונטית.</t>
  </si>
  <si>
    <t>הטענה שגויה. עצם העובדה שעובד מצליח לייצר יותר ממוצר מסויים אין משמעה יתרון יחסי; משום שיתרון יחסי</t>
  </si>
  <si>
    <t>נבחן על בסיס עלות שולית ולא על בסיס תפוקה כוללת (יתרון שמבוסס על תפוקה כוללת נקרא יתרון מוחלט; וזהו</t>
  </si>
  <si>
    <t xml:space="preserve">ערך שאיננו רלוונטי להקצאה כלכלית). </t>
  </si>
  <si>
    <t>של Y</t>
  </si>
  <si>
    <t>X/Y</t>
  </si>
  <si>
    <t xml:space="preserve">ג. איירו את עקומת התמורה. </t>
  </si>
  <si>
    <t>ד. מהי העלות השולית בייצור  54 נקניקים?</t>
  </si>
  <si>
    <t xml:space="preserve">עלות שולית בייצור X היא השיפוע. </t>
  </si>
  <si>
    <t>עלינו לדעת על איזה חלק של עקומת התמורה נמצאים, מה השיפוע של החלק הזה, וזו תהיה התשובה.</t>
  </si>
  <si>
    <t xml:space="preserve">ייצור של 54 נקניקים נמצא בדיוק בטווח שבין 50 ל-60 נקניקים. </t>
  </si>
  <si>
    <t xml:space="preserve">בטווח זה השיפוע המייצג את העלות השולית של X כמבוטא בתרשים לעיל היא 0.1. </t>
  </si>
  <si>
    <t xml:space="preserve">לכן, זו התשובה. </t>
  </si>
  <si>
    <t>ה. מהי העלות השולית בייצור 6 חזירים?</t>
  </si>
  <si>
    <t xml:space="preserve">שימו לב: שאלו כאן על העלות השולית בייצור Y. </t>
  </si>
  <si>
    <t xml:space="preserve">העלות השולית בייצור Y היא ההפכי לשיפוע, 1 חלקי השיפוע. </t>
  </si>
  <si>
    <t xml:space="preserve">שישה חזירים נמצאים בטווח שבין 9 חזירים ל-5 חזירים, השיפוע בטווח הזה הוא 0.08, ולכן העלות השולית </t>
  </si>
  <si>
    <t>בייצור Y שהיא אחת חלקי שיפוע זה תהיה:</t>
  </si>
  <si>
    <t xml:space="preserve">1 / 0.08 = </t>
  </si>
  <si>
    <t xml:space="preserve">תשובה מילולית: העלות השולית בייצור 6 חזירים היא 12.5 נקניקים מגעילים. </t>
  </si>
  <si>
    <t>ו. מהי העלות הממוצעת בייצור 54 נקניקים?</t>
  </si>
  <si>
    <t>כדי לחשב עלות ממוצעת אנחנו חיביים לדעת את ערכי הנקודה עליה נמצאים. לאחר שנדע את ערכי הנקודה, כלומר</t>
  </si>
  <si>
    <t>גם את היקף X וגם את היקף Y בנקודה זו, נפעיל נוסחה פשוטה:</t>
  </si>
  <si>
    <t>היחס בין העלות הכוללת בייצור ה-X לפי YMAX בניכוי Y בנקודה;</t>
  </si>
  <si>
    <t xml:space="preserve">לבין היקף X. </t>
  </si>
  <si>
    <t>איך הגענו במהירות לנקודה עליה נמצא</t>
  </si>
  <si>
    <t>ד״ר צבאן?</t>
  </si>
  <si>
    <t xml:space="preserve">יצאנו מנקודה 50,0. </t>
  </si>
  <si>
    <t>אנו יודעים שכל עלייה של יחידת X מעל 50</t>
  </si>
  <si>
    <t xml:space="preserve">עד וכולל ה-X ה-60 מקטינה את Y לפי </t>
  </si>
  <si>
    <t xml:space="preserve">השיפוע כלומר ב-0.1. </t>
  </si>
  <si>
    <t>המטרה היא להגדיל את X ב-4 מ-50</t>
  </si>
  <si>
    <t xml:space="preserve">ל-54. </t>
  </si>
  <si>
    <t xml:space="preserve">לכן Y יקטן ב-0.1 בסך הכל 4 פעמים, </t>
  </si>
  <si>
    <t xml:space="preserve">כלומר Y יקטן ב-0.4. </t>
  </si>
  <si>
    <t>אם לפני השינוי Y היה 5, כעת Y עדכני</t>
  </si>
  <si>
    <t xml:space="preserve">יהיה 4.6. </t>
  </si>
  <si>
    <t>חישוב עלות ממוצעת בייצור X בנקודה:</t>
  </si>
  <si>
    <t xml:space="preserve">(YMAX - Y)/X = (9 - 4.6)/54 = </t>
  </si>
  <si>
    <t xml:space="preserve">העלות הממוצעת בייצור X בנקודה היא כ-0.08148 חזירים. </t>
  </si>
  <si>
    <t>ועכשיו נעבור לנושא חדש: מגבלות של כמה גורמי ייצור</t>
  </si>
  <si>
    <t>MAC</t>
  </si>
  <si>
    <t>X (iPhone)</t>
  </si>
  <si>
    <t>נק׳ החיתוך בין האילוצים (הישרים)</t>
  </si>
  <si>
    <t>מתקבלת ע״י השוואת המשוואות:</t>
  </si>
  <si>
    <t>איך בנינו את משוואות האילוצים?</t>
  </si>
  <si>
    <t>כל משוואת אילוץ מתחילה בנקודות הקיצון שלה - נקודת חיתוך עם X</t>
  </si>
  <si>
    <t xml:space="preserve">ונקודת חיתוך עם Y. </t>
  </si>
  <si>
    <t>באילוץ האלומיניום (אדום):</t>
  </si>
  <si>
    <t>נק׳ חיתוך עם Y = YMAX לפי היחס בין היקף גורם הייצור (אלומיניום)</t>
  </si>
  <si>
    <t xml:space="preserve">לבין מספר היחידות שצריך כדי לייצר יח׳ Y. </t>
  </si>
  <si>
    <t>200/2 = 100</t>
  </si>
  <si>
    <t>נק׳ חיתוך עם X=XMAX חושבה לפי היחס בין היקף גורם הייצור (אלומיניום)</t>
  </si>
  <si>
    <t>לבין מספר היחידות שצריך כדי לייצר יח׳ X.</t>
  </si>
  <si>
    <t>לגבי אילוץ הלאפות (ירוק):</t>
  </si>
  <si>
    <t xml:space="preserve">נק׳ חיתוך עם YMAX לפי היחס בין היקף גורם הייצור (לאפות) </t>
  </si>
  <si>
    <t>לבין מספר היחידות מהן שצריך כדי לייצר יח׳ Y:</t>
  </si>
  <si>
    <t>150/1 = 150</t>
  </si>
  <si>
    <t>נק׳ חיתוך עם XMAX לפי היחס בין היקף גורם הייצור (לאפות)</t>
  </si>
  <si>
    <t>לבין מספר היחידות מהן שצריך כדי לייצר יח׳ X:</t>
  </si>
  <si>
    <t>150/2 = 75</t>
  </si>
  <si>
    <t>ברגע שיש לי את נקודות החיתוך עם הצירים, לבנות את המשוואות זה פשוט:</t>
  </si>
  <si>
    <t>השיפוע של כל ישר הוא היחס YMAX/XMAX</t>
  </si>
  <si>
    <t>והחותך של כל ישר הוא YMAX</t>
  </si>
  <si>
    <t>זו עקומת התמורה:</t>
  </si>
  <si>
    <t>רק בנקודת ה״שבר״ (הכתומה) שני ה״אילוצים״</t>
  </si>
  <si>
    <t>נחתכים ומתקיימים, וזה אומר שיש מיצוי</t>
  </si>
  <si>
    <t xml:space="preserve">מלא של גורמי הייצור - אין אבטלה. </t>
  </si>
  <si>
    <t>בכל נקודה אחרת</t>
  </si>
  <si>
    <t>יש אבטלה של אחד</t>
  </si>
  <si>
    <t>מגורמי הייצור</t>
  </si>
  <si>
    <t>אבטלה מבנית.</t>
  </si>
  <si>
    <t>תרגיל 1.1 - מגבלות של גורמי ייצור  - תרגול נוסף והיבטים הקשורים לטענות ברמת מבחן</t>
  </si>
  <si>
    <t>במשק ציפלוחים מייצרים שני מוצרים בלבד באמצעות 3 גורמי ייצור:</t>
  </si>
  <si>
    <t>גורם ייצור</t>
  </si>
  <si>
    <t>כמה נדרש</t>
  </si>
  <si>
    <t>כדי לייצר יח׳</t>
  </si>
  <si>
    <t>בורקס</t>
  </si>
  <si>
    <t>שטח</t>
  </si>
  <si>
    <t xml:space="preserve">א. מהו / מהם היקפי הייצור מכל מוצר שבהתקיימם, המשק בתעסוקה מלאה (כל גורמי הייצור מועסקים). </t>
  </si>
  <si>
    <t>ב. מהי העלות השולית בייצור 40 יח׳ X.</t>
  </si>
  <si>
    <t>ג. מהי העלות השולית בייצור 98 יח׳ Y.</t>
  </si>
  <si>
    <t>ד. מהי העלות הממוצעת בייצור 52 יח׳ X.</t>
  </si>
  <si>
    <t>בתור התחלה, כדי לייצר תשתית דיון לשאלה, אנו יודעים שכאשר קיימים ריבוי גורמי ייצור הנדרשים לשם ביצוע</t>
  </si>
  <si>
    <t xml:space="preserve">הייצור (גם וגם), אנו רוצים לבדוק בתור התחלה את היקף הייצור המירבי האפשרי כלומר XMAX, YMAX </t>
  </si>
  <si>
    <t xml:space="preserve">בגין כל אילוץ בנפרד. </t>
  </si>
  <si>
    <t>החישוב יהיה פשוט - הכמות מגורם הייצור, חלקי הכמות הנדרשת ממנו בגין כל מוצר.</t>
  </si>
  <si>
    <t>כעת, כאשר ערכי XMAX ו-YMAX ידועים, נוכל לאייר את העקומות של האילוצים:</t>
  </si>
  <si>
    <t>הערכים המסומנים בחץ מייצגים את עקומת התמורה</t>
  </si>
  <si>
    <t xml:space="preserve">שנקבעת לפי האילוצים ״הנמוכים ביותר״ בכל טווח. </t>
  </si>
  <si>
    <t xml:space="preserve">אפשר לראות שלא משנה על איזה ערך מביטים,  </t>
  </si>
  <si>
    <t xml:space="preserve">העקום החום לעולם איננו הנמוך ביותר. </t>
  </si>
  <si>
    <t>לכן, העקום החום, אילוץ הבורקס, בדומה לפרופיל הטינדר</t>
  </si>
  <si>
    <t>של המרצה: לא רלוונטי</t>
  </si>
  <si>
    <t>הנוסחה המתמטית של העקום האדום:</t>
  </si>
  <si>
    <t>הנוסחה המתמטית של העקום הירוק:</t>
  </si>
  <si>
    <t>אפשר לראות שלא קיימת נקודה אחת ויחידה שכוללת חיתוך בין כל האילוצים כולם; במלים אחרות, האילוץ של בורקס,</t>
  </si>
  <si>
    <t>החום, שהוא לא רלוונטי - מסמל שיש במשק בורקסים בעודף, ולא משנה מה תעשו, תמיד יהיו בורקסים מובטלים.</t>
  </si>
  <si>
    <t>האם אפשר למצוא היקף ייצור שבו לפחות תהיה תעסוקה מלאה של שטח ונקניק (אדום וירוק)?</t>
  </si>
  <si>
    <t xml:space="preserve">כמובן שכן - בנקודת החיתוך בין האדום והירוק. </t>
  </si>
  <si>
    <t>נשווה בין האילוצים הנחתכים, נקבל:</t>
  </si>
  <si>
    <t>תשובה סופית:</t>
  </si>
  <si>
    <t>לגבי אילוץ בורקס (חום):</t>
  </si>
  <si>
    <t xml:space="preserve">אין אף ערך של X שעבורו האילוץ החום הוא הנמוך ביותר (מגביל). </t>
  </si>
  <si>
    <t xml:space="preserve">לכן זה אילוץ שקיים ממנו עודף, ותמיד תתקיים בו אבטלה. </t>
  </si>
  <si>
    <t>לגבי שני האילוצים האחרים (ירוק ואדום):</t>
  </si>
  <si>
    <t>הם יקיימו תעסוקה מלאה בנקודת החיתוך ביניהם, שמצאנו אותה:</t>
  </si>
  <si>
    <t>X = 35.7143</t>
  </si>
  <si>
    <t>Y = 42.857</t>
  </si>
  <si>
    <t xml:space="preserve">בנקודה זו קיימת תעסוקה מלאה של נקניק ושטח. </t>
  </si>
  <si>
    <t>העלות השולית בייצור 40 יח׳ X היא למעשה השיפוע של החלק הירוק של עקומת התמורה. למה? כי 40 של X נמצא</t>
  </si>
  <si>
    <t xml:space="preserve">על החלק הזה של העקומה. </t>
  </si>
  <si>
    <t>הואיל ובחלק הירוק שיפוע עקומת התמורה (בערך מוחלט) הוא 10, אז נוכל לומר שהעלות השולית בייצור 40 יח׳</t>
  </si>
  <si>
    <t>של X היא 10.</t>
  </si>
  <si>
    <t xml:space="preserve">אי אפשר לייצר 98 יח׳ Y. </t>
  </si>
  <si>
    <t xml:space="preserve">זה כמו לומר מה העלות השולית של המרצה לצאת עם בר רפאלי. </t>
  </si>
  <si>
    <t xml:space="preserve">גם זה מחוץ לטווח ולא רלוונטי. </t>
  </si>
  <si>
    <t xml:space="preserve">לא ניתן לייצר 52 יח׳ X. </t>
  </si>
  <si>
    <t>תרגול מס׳ 2 - שאלות ממבחנים בנושא עקומת תמורה (מה שנספיק נספיק, היתר להגשה ונפתור בתרגולי המשך)</t>
  </si>
  <si>
    <t>עם פתרון מלא</t>
  </si>
  <si>
    <t>חומוס</t>
  </si>
  <si>
    <t>מסאבחה</t>
  </si>
  <si>
    <t>גורמי ייצור</t>
  </si>
  <si>
    <t>טחינה</t>
  </si>
  <si>
    <t>גרגירים</t>
  </si>
  <si>
    <t>המוצרים</t>
  </si>
  <si>
    <t>כמות גורמי הייצור מכל סוג:</t>
  </si>
  <si>
    <t>כמות זמינה</t>
  </si>
  <si>
    <t xml:space="preserve">הואיל ונדרשים גם טחינה וגם גרגירים כדי לייצר הדיון כאן הוא למעשה בנושא עקומת התמורה שכפופה לכמה אילוצים. </t>
  </si>
  <si>
    <t>כמובהר במפגש 2, במצב כזה, אנחנו נבנה את ההצגה המתמטית והגרפית של האילוצים, ועל בסיס החיתוך ביניהם - נבין איך נראית עקומת התמורה,</t>
  </si>
  <si>
    <t>שממנה ייגזר הפתרון.</t>
  </si>
  <si>
    <t>השלב הראשון באיור עקומות האילוצים:</t>
  </si>
  <si>
    <t xml:space="preserve">חישוב YMAX ו-XMAX בגין כל אילוץ (כל גורם ייצור). </t>
  </si>
  <si>
    <t>טחינה:</t>
  </si>
  <si>
    <t>היקף הייצור המתאפשר מכל מוצר באמצעות טחינה,</t>
  </si>
  <si>
    <t>הוא היחס בין כמות הטחינה הזמינה (50) לבין היקף</t>
  </si>
  <si>
    <t xml:space="preserve">גורם הייצור הנדרש ליחידה (בטבלה הימנית). </t>
  </si>
  <si>
    <t>מסאבחה:</t>
  </si>
  <si>
    <t>כדי למצוא את משוואת האילוץ:</t>
  </si>
  <si>
    <t>לאחר איור שני האילוצים כולל נקודות החיתוך והמשוואות, נדע:</t>
  </si>
  <si>
    <t>עקומת התמורה היא תמיד האיזור הנמוך ביותר של האילוצים.</t>
  </si>
  <si>
    <t xml:space="preserve">כלומר, עד לנקודת החיתוך בין הישרים, הישר ״הנמוך״ ביותר, המגביל, הוא </t>
  </si>
  <si>
    <t xml:space="preserve">אילוץ המסאבחה הירוק. לכן עד לנקודת החיתוך משוואת עקומת התמורה זהה </t>
  </si>
  <si>
    <t xml:space="preserve">למשוואת אילוץ המסאבחה. </t>
  </si>
  <si>
    <t>מימין לנקודת החיתוך ניתן לראות שהאילוץ הנמוך יותר הוא אילוץ הטחינה.</t>
  </si>
  <si>
    <t>לכן, מימין לנקודת החיתוך משוואת עקומת התמורה זהה למשוואת אילוץ הטחינה.</t>
  </si>
  <si>
    <t>מכאן גם עולה החשיבות הגבוהה של מציאת נקודת החיתוך בין העקומים במצבים</t>
  </si>
  <si>
    <t xml:space="preserve">שבהם יש ריבוי אילוצים / גורמי ייצור. </t>
  </si>
  <si>
    <t>כדי לחשב את נקודת החיתוך, בסך הכל נשווה בין משוואות האילוצים:</t>
  </si>
  <si>
    <t>Y = 30 - 0.5X</t>
  </si>
  <si>
    <t>Y = 100 - 2X</t>
  </si>
  <si>
    <t>משוואת אילוץ טחינה - ראו חישוב משמאל</t>
  </si>
  <si>
    <t>משוואת אילוץ גרגירים - ראו חישוב משמאל</t>
  </si>
  <si>
    <t>נשווה בין המשוואות:</t>
  </si>
  <si>
    <t>100 - 2X = 30 - 0.5X</t>
  </si>
  <si>
    <t>70 = 1.5X</t>
  </si>
  <si>
    <t>X = 46.6667</t>
  </si>
  <si>
    <t>נציב ערך זה של X באחת מבין משוואות האילוצים (הואיל והן נחתכות בנקודה - לא משנה באיזו):</t>
  </si>
  <si>
    <t>Y = 100 - 2 * 46.666667</t>
  </si>
  <si>
    <t>Y = 6.6667</t>
  </si>
  <si>
    <t>המשק מייצר ביעילות 25 יח׳ מסאבחה. איזה גורם ייצור נמצא באבטלה מבנית, ומה גודלה?</t>
  </si>
  <si>
    <t>על פי נתוני השאלה (המתוקנים)</t>
  </si>
  <si>
    <t>כמות המסבאחה (Y) בנקודה שבה נמצאים בפועל</t>
  </si>
  <si>
    <t>עקומת התמורה (ורוד) מורכבת משני חלקים:</t>
  </si>
  <si>
    <t xml:space="preserve">החל מ-30 יח׳ Y עד וכולל 6.67 יח׳ Y - </t>
  </si>
  <si>
    <t>נמצאים על החלק העליון של עקומת התמורה (השמאלי)</t>
  </si>
  <si>
    <t>ורק מתחת ל-6.67 יח׳ Y נמצאים על החלק</t>
  </si>
  <si>
    <t>התחתון / השמאלי של עקומת התמורה.</t>
  </si>
  <si>
    <r>
      <t xml:space="preserve">היא </t>
    </r>
    <r>
      <rPr>
        <b/>
        <sz val="12"/>
        <color theme="1"/>
        <rFont val="David"/>
        <family val="2"/>
        <charset val="177"/>
      </rPr>
      <t>25</t>
    </r>
    <r>
      <rPr>
        <sz val="12"/>
        <color theme="1"/>
        <rFont val="David"/>
        <family val="2"/>
        <charset val="177"/>
      </rPr>
      <t xml:space="preserve"> יח׳ של מסאבחה. </t>
    </r>
  </si>
  <si>
    <t>הואיל ובהיקף ייצור של Y=25 נמצאים על גבי המשוואה:</t>
  </si>
  <si>
    <t>ניתן למצוא את ערכי הנקודה מאד בקלות:</t>
  </si>
  <si>
    <t>25 = 30 - 0.5X</t>
  </si>
  <si>
    <t>X = 10</t>
  </si>
  <si>
    <t>כלומר מייצרים 25 יח׳ Y ו-30X. אבל איך זה עוזר להבין איזה גורם ייצור נמצא באבטלה?</t>
  </si>
  <si>
    <t>אם גילינו שהנקודה שבה נמצאים נמצאת על אילוץ הגרגירים;</t>
  </si>
  <si>
    <t xml:space="preserve">זה אומר שהגרגירים מהווים גורם ייצור המועסק במלואו (תעסוקה מלאה, ללא אבטלה). </t>
  </si>
  <si>
    <t>לעומת זאת, האילוץ ״מעל״ (טחינה) הוא בהכרח אילוץ שיש עודף ממנו, ולגביו</t>
  </si>
  <si>
    <t xml:space="preserve">מתקיימת אבטלה. </t>
  </si>
  <si>
    <t>ואם כך, כל מה שנצטרך לעשות עכשיו זה כך:</t>
  </si>
  <si>
    <t xml:space="preserve">נבדוק כמה טחינה צריך כדי לייצר את הנקודה (10 יח׳ X ו-25 יח׳ Y). </t>
  </si>
  <si>
    <t>ההפרש שבין סך כמות הטחינה הזמינה לבין כמות הטחינה שצריך כדי לייצר</t>
  </si>
  <si>
    <t>את הנקודה - זו תהיה כמות הטחינה המובטלת.</t>
  </si>
  <si>
    <t>סה״כ טחינה</t>
  </si>
  <si>
    <t>כמות מהמוצר</t>
  </si>
  <si>
    <t>סה״כ טחינה נדרשת בנקודה:</t>
  </si>
  <si>
    <t>סה״כ טחינה זמינה:</t>
  </si>
  <si>
    <t>עודף טחינה:</t>
  </si>
  <si>
    <t xml:space="preserve">50 - 22.5 = </t>
  </si>
  <si>
    <t>סך כמות התשומה הזמינה (טחינה)</t>
  </si>
  <si>
    <t>על פי נתוני השאלה</t>
  </si>
  <si>
    <t>סך כמות התשומה הנדרשת כדי לייצר את המוצרים</t>
  </si>
  <si>
    <t>בנקודה הנדרשת</t>
  </si>
  <si>
    <t>תקציר ומדריך מעשי למתקשים לעקוב:</t>
  </si>
  <si>
    <t xml:space="preserve">אחרי ששרטטתי את האילוצים, מצאתי את נקודת </t>
  </si>
  <si>
    <t>החיתוך ביניהם על ידי השוואת ערכים.</t>
  </si>
  <si>
    <t>בדקתי היכן נמצאת הנקודה הנתונה - האם מימין</t>
  </si>
  <si>
    <t xml:space="preserve">או משמאל לנקודת החיתוך. </t>
  </si>
  <si>
    <t>כך, ידעתי למקם את עצמי על החלק הנכון של עקומת</t>
  </si>
  <si>
    <t xml:space="preserve">התמורה (הנקודה מיוצגת ע״י התמונה של ד״ר צבאן). </t>
  </si>
  <si>
    <t>בנקודה שבה אני נמצא, גורם הייצור שיהיה בעודף / באבטלה</t>
  </si>
  <si>
    <t>הוא תמיד זה שהאילוץ שלו גבוה יותר.</t>
  </si>
  <si>
    <t>לגבי אותו אילוץ (הגבוה יותר) נבצע חישוב פשוט:</t>
  </si>
  <si>
    <t>סך כמות קיימת מהאילוץ - נתון.</t>
  </si>
  <si>
    <t>בניכוי כמות האילוץ שצריך כדי לייצר את X ו-Y בנקודה.</t>
  </si>
  <si>
    <t xml:space="preserve">זהו למעשה היקף האבטלה (הנדרש).  </t>
  </si>
  <si>
    <t xml:space="preserve">בסך הכל - גורם הייצור באבטלה הוא טחינה בלבד, היקף אבטלה 27.5. </t>
  </si>
  <si>
    <t xml:space="preserve">זו השאלה שפתרנו. ראו למטה פתרון מלא. </t>
  </si>
  <si>
    <t>שיעור 3 - מסחר בינלאומי</t>
  </si>
  <si>
    <t xml:space="preserve">אם כמה מדינות שיכולות לקיים סחר ביניהן, מוטב לכל מדינה לייצר מה שהיא טובה בו! (ישראל - הייטק; ברזיל - קפה). </t>
  </si>
  <si>
    <t>הניחו שמוצר x הוא נקניק ומוצר y הוא אייפון.</t>
  </si>
  <si>
    <t>בסיס למסחר בינלאומי (או מסחר בכלל) מתקיים כאשר במשק מסוים ״יקר יותר״ לייצר את מוצר (א) מאשר במשק אחר;</t>
  </si>
  <si>
    <t>אבל ״זול יותר״ לייצר את מוצר (ב) מאשר המשק האחר; במצב כזה, ניתן לבצע מסחר כדי להנות מהיקפי צריכה גבוהים יותר.</t>
  </si>
  <si>
    <r>
      <t xml:space="preserve">בסיס למסחר בינלאומי יתקיים כאשר יש הבדל בין </t>
    </r>
    <r>
      <rPr>
        <b/>
        <u/>
        <sz val="12"/>
        <color theme="1"/>
        <rFont val="David"/>
        <family val="2"/>
        <charset val="177"/>
      </rPr>
      <t>העלויות השוליות</t>
    </r>
    <r>
      <rPr>
        <b/>
        <sz val="12"/>
        <color theme="1"/>
        <rFont val="David"/>
        <family val="2"/>
        <charset val="177"/>
      </rPr>
      <t xml:space="preserve"> של המוצרים, בין המשקים. </t>
    </r>
  </si>
  <si>
    <t>MC(X)
=
Ymax/Xmax</t>
  </si>
  <si>
    <t>MC(Y)
=
1/MC(X)</t>
  </si>
  <si>
    <t>טיפים:</t>
  </si>
  <si>
    <t>מנין נק׳ החיתוך עם הצירים?</t>
  </si>
  <si>
    <t>לפי ערכי XMAX ו-YMAX</t>
  </si>
  <si>
    <t>שנתונים בשאלה ובטבלה.</t>
  </si>
  <si>
    <t>מנין השיפוע?</t>
  </si>
  <si>
    <t>בעקומות תמורה לינאריות פשוטות,</t>
  </si>
  <si>
    <t>השיפוע הוא היחס: YMAX/XMAX</t>
  </si>
  <si>
    <t>למשל, השיפוע במשק ד״ר צבאן:</t>
  </si>
  <si>
    <t>600/600 = 1</t>
  </si>
  <si>
    <t xml:space="preserve">כמובן שזה השיפוע בערך מוחלט, </t>
  </si>
  <si>
    <t>המקדם שלו יהיה שלילי.</t>
  </si>
  <si>
    <t xml:space="preserve">y = 600 - 1x </t>
  </si>
  <si>
    <t>y = 600 - x</t>
  </si>
  <si>
    <t>בהגדרה, כדי להצדיק מסחר בינלאומי, כל משק צריך, מבחינתו, להבחין בכך שהוא יכול לרכוש לפחות אחד מבין המוצרים בעלות שולית נמוכה יותר מזו שבה הוא מייצר אותו.</t>
  </si>
  <si>
    <t>בפשטות - נרצה שהמחיר במסחר הבינלאומי יהיה בין העלויות השוליות ב-2 המדינות.</t>
  </si>
  <si>
    <t>ד. נקבע כי המחיר לאייפון במסחר הבינלאומי  (Y) הוא 1.5. מהי נקודת הייצור של כל משק?</t>
  </si>
  <si>
    <t>נעמי תייצר רק X לפי המקסימום שלה 800</t>
  </si>
  <si>
    <t>ולכן: ד״ר צבאן ייצר רק Y לפי המקסימום שלו 600</t>
  </si>
  <si>
    <t xml:space="preserve">עקומת אפשרויות הצריכה של המשק יוצאת תמיד מנקודת מקסימום הייצור של המשק מהמוצר שיש למשק יתרון יחסי בו. </t>
  </si>
  <si>
    <t xml:space="preserve">בעברית: ד״ר צבאן בעל יתרון יחסי ב-Y. לכן עקומת התמורה יוצרת מ-YMAX של ד״ר צבאן. </t>
  </si>
  <si>
    <t xml:space="preserve">נעמי בעלת יתרון יחסי ב-X. לכן נתחיל את עקומת התמורה מה-XMAX של נעמי. </t>
  </si>
  <si>
    <t>על פי נתוני השאלה, ניתן לקבל במסחר</t>
  </si>
  <si>
    <t>הבינלאומי 1.5 יח׳ (של X) על כל יחידת Y.</t>
  </si>
  <si>
    <t>המחיר של X יהיה תמיד 1 חלקי המחיר של Y.</t>
  </si>
  <si>
    <t>מחיר Y נתון והוא 1.5:</t>
  </si>
  <si>
    <t>יוצאים מנק׳ 800 על ציר X</t>
  </si>
  <si>
    <t>כי משק נעמי בעל יתרון יחסי ב-X</t>
  </si>
  <si>
    <t>אבל הואיל וניתן לקבל על כל יח׳ X</t>
  </si>
  <si>
    <t>שני שליש Y (מדוע? כי אם המחיר של Y</t>
  </si>
  <si>
    <t>הוא 1.5 X, אזי המחיר של X הוא 1/1.5</t>
  </si>
  <si>
    <t xml:space="preserve">של Y כלומר 2/3 של Y). </t>
  </si>
  <si>
    <t xml:space="preserve">נתוני המסחר הם בעצם: ההפרש בין מה שמייצרים לבין מה שצורכים (עודף / חוסר). </t>
  </si>
  <si>
    <t xml:space="preserve">מה שמייצרים - זה מאד פשוט - כל משק מייצר רק את המוצר שיש לו יתרון יחסי בו. </t>
  </si>
  <si>
    <t xml:space="preserve">מה שצורכים - זה קצת יותר מורכב, אבל אם בניתי את עקומת הצריכה, זה לא יהיה קשה. </t>
  </si>
  <si>
    <t>הקצאה יעילה כדי לייצר מוצר אחד בלבד!!!</t>
  </si>
  <si>
    <r>
      <t xml:space="preserve">שלב 4: נדרש אחר שיכול להיות - חשב את התפוקה השולית </t>
    </r>
    <r>
      <rPr>
        <sz val="16"/>
        <color theme="1"/>
        <rFont val="David"/>
        <family val="2"/>
        <charset val="177"/>
      </rPr>
      <t>לשדה</t>
    </r>
    <r>
      <rPr>
        <sz val="12"/>
        <color theme="1"/>
        <rFont val="David"/>
        <family val="2"/>
        <charset val="177"/>
      </rPr>
      <t xml:space="preserve"> </t>
    </r>
    <r>
      <rPr>
        <b/>
        <sz val="12"/>
        <color theme="1"/>
        <rFont val="David"/>
        <family val="2"/>
        <charset val="177"/>
      </rPr>
      <t>ב</t>
    </r>
    <r>
      <rPr>
        <sz val="12"/>
        <color theme="1"/>
        <rFont val="David"/>
        <family val="2"/>
        <charset val="177"/>
      </rPr>
      <t xml:space="preserve"> [במצב שבו יש 10 שדות מכל סוג ו-65 עובדים]</t>
    </r>
  </si>
  <si>
    <t>שכר</t>
  </si>
  <si>
    <t>תפוקה שולית לעובד</t>
  </si>
  <si>
    <t>מחיר יח׳ מוצר</t>
  </si>
  <si>
    <t>תזכורת:</t>
  </si>
  <si>
    <t>הטענה היתה שישנם 10 חלקות ״מכל סוג״ כלומר</t>
  </si>
  <si>
    <t>ברשותנו 10 חלקות א ו-10 חלקות ב</t>
  </si>
  <si>
    <t xml:space="preserve">וכן (על פי הנתונים) 36 עובדים. </t>
  </si>
  <si>
    <t>כיצד נקצה את העובדים? לפי סדר התפוקה השולית, מהגבוה</t>
  </si>
  <si>
    <t>לנמוך.</t>
  </si>
  <si>
    <t xml:space="preserve">מכאן מתחיל תרגול 3 - הקצאה יעילה </t>
  </si>
  <si>
    <t>שיעור 4 - עקומת ההיצע ופונקציית הייצור</t>
  </si>
  <si>
    <t>מבוא:</t>
  </si>
  <si>
    <t>כדי להבין כמה מוצרים היצרן יהיה מוכן לייצר במחיר מסוים (כמות מוצעת) - אנחנו צריכים לדעת מהן עלויותיו,</t>
  </si>
  <si>
    <t>וכיצד הן (עלויותיו) קשורות לתפוקה. במלים אחרות, נבין מהן העלויות, ולפי זה נדע כמה לייצר, אם בכלל, במחיר מוצר נתון.</t>
  </si>
  <si>
    <t>עלות משתנה = לפי היקף התפוקה.</t>
  </si>
  <si>
    <t>עלות קבועה = קיימת תמיד, גם אם לא מייצרים (אלא אם פועלים בטווח הארוך)</t>
  </si>
  <si>
    <t xml:space="preserve">תזכורת: נייצר בטווח הקצר אם ורק אם </t>
  </si>
  <si>
    <t>P&gt;=MIN(AVC)</t>
  </si>
  <si>
    <t xml:space="preserve">תזכורת: אם כדאי לייצר, נייצר כל עוד </t>
  </si>
  <si>
    <t>P&gt;=MC</t>
  </si>
  <si>
    <t>בחלק העולה</t>
  </si>
  <si>
    <t>רק בחלק העולה של MC</t>
  </si>
  <si>
    <t>החל מהמחיר שהוא minAVC</t>
  </si>
  <si>
    <t>במקרה שלנו: המחיר חייב להיות גבוה ממינימום AVC</t>
  </si>
  <si>
    <t>וגם עלינו להמצא בחלק העולה של MC, כלומר עקומת ההיצע היא החלק</t>
  </si>
  <si>
    <t xml:space="preserve">מנקודה B מימין ולמעלה. החלק האדום. </t>
  </si>
  <si>
    <r>
      <t xml:space="preserve">העקרון לפיו פעלנו אמר: עקומת ההיצע של </t>
    </r>
    <r>
      <rPr>
        <b/>
        <sz val="12"/>
        <color theme="1"/>
        <rFont val="David"/>
        <family val="2"/>
        <charset val="177"/>
      </rPr>
      <t>הטווח הקצר</t>
    </r>
    <r>
      <rPr>
        <sz val="12"/>
        <color theme="1"/>
        <rFont val="David"/>
        <family val="2"/>
        <charset val="177"/>
      </rPr>
      <t xml:space="preserve"> תתקיים:</t>
    </r>
  </si>
  <si>
    <t>דיון בטענה א</t>
  </si>
  <si>
    <t>דיון בטענה ב:</t>
  </si>
  <si>
    <t>הטענה שגויה, מביטים כאן על הטווח</t>
  </si>
  <si>
    <t>הקצר, לכן צריך להיות בחלק העולה של MC</t>
  </si>
  <si>
    <t>מעל MIN AVC</t>
  </si>
  <si>
    <t>הטענה נכונה. ראו נימוק לעיל.</t>
  </si>
  <si>
    <t>דיון בטענה ג:</t>
  </si>
  <si>
    <t>גם באופן אינטואיטיבי, ככל שמחיר המוצר (ההכנסה ליחידה, הפדיון ליחידה, הפדיון השולי) עולה, היקף הייצור יגדל.</t>
  </si>
  <si>
    <t xml:space="preserve">כלומר, אם התנאי להמשיך לייצר / להציא הוא </t>
  </si>
  <si>
    <t>ככל ש-P עולה אפשר לייצר יותר, למרות</t>
  </si>
  <si>
    <t>התייקרות העלויות.</t>
  </si>
  <si>
    <t>דיון בטענה ד:</t>
  </si>
  <si>
    <r>
      <t xml:space="preserve">עקומת ההוצאות השוליות לכל אורכה </t>
    </r>
    <r>
      <rPr>
        <b/>
        <sz val="12"/>
        <color theme="1"/>
        <rFont val="David"/>
        <family val="2"/>
        <charset val="177"/>
      </rPr>
      <t>איננה עקומת ההיצע, שכאמור הוגדרה בתור החלק העולה של MC מעל למינ׳ AVC</t>
    </r>
    <r>
      <rPr>
        <sz val="12"/>
        <color theme="1"/>
        <rFont val="David"/>
        <family val="2"/>
        <charset val="177"/>
      </rPr>
      <t>.</t>
    </r>
  </si>
  <si>
    <t>בעוד ששינוי במחיר המוצר (P) גורם לצרכנים לזוז על גבי עקומת הביקוש, ייתכנו שינויים המזיזים את עקומת הביקוש עצמה.</t>
  </si>
  <si>
    <t>שיעור 4 - חלק ב</t>
  </si>
  <si>
    <t>שיעור 5 - גמישות הביקוש</t>
  </si>
  <si>
    <t>באופן פשוט ובקצרה: גמישות גבוהה = הצרכנים מאד רגישים למחיר המוצר</t>
  </si>
  <si>
    <t>והם מגיבים בחריפות לשינויים במחיר:</t>
  </si>
  <si>
    <t>מחיר עולה &gt;&gt;&gt; הכמות המבוקשת יורדת במידה רבה</t>
  </si>
  <si>
    <t>מחיר יורד &gt;&gt;&gt; הכמות המבוקשת עולה במידה רבה</t>
  </si>
  <si>
    <t>באופן פשוט ובקצרה: גמישות נמוכה = הצרכנים לא רגישים למחיר המוצר</t>
  </si>
  <si>
    <t>ולכן תגובתם לשינויי מחיר ״מתונה״:</t>
  </si>
  <si>
    <t>מחיר עולה &gt;&gt;&gt; הכמות יורדת במידה מתונה (״בקטנה״)</t>
  </si>
  <si>
    <t>מחיר יורד &gt;&gt;&gt; הכמות עולה במידה מתונה (״בקטנה״)</t>
  </si>
  <si>
    <t xml:space="preserve">בגדול: אם הגמישות גבוהה והמחיר עולה - הוצאות הצרכן דווקא ירדו. </t>
  </si>
  <si>
    <t>מדוע? כי אמנם המחיר P עלה, אבל הכמות Q ירדה ״חזק״ (כי הגמישות גבוהה) וההוצאה היא P*Q</t>
  </si>
  <si>
    <t xml:space="preserve">אם הגמישות גבוהה והמחיר יורד - הוצאות הצרכן דווקא יעלו. </t>
  </si>
  <si>
    <t>מדוע? כי אמנם המחיר P ירד, אבל הכמות Q עלתה ״חזק״ (כי הגמישות גבוהה) וההוצאה P*Q</t>
  </si>
  <si>
    <t>אם הגמישות נמוכה והמחיר עולה - הוצאות הצרכן יעלו.</t>
  </si>
  <si>
    <t>מדוע? כי המחיר P עלה, ולמרות שהכמות יורדת - היא יורדת ״בקטנה״ (גמישות נמוכה)</t>
  </si>
  <si>
    <t xml:space="preserve">אם הגמישות נמוכה והמחיר יורד - הוצאות הצרכן ירדו. </t>
  </si>
  <si>
    <t xml:space="preserve">מדוע? כי המחיר P ירד, ולמרות שהכמות עלתה - היא עולה ״בקטנה״ (גמישות נמוכה). </t>
  </si>
  <si>
    <t>(Q↓P↑)</t>
  </si>
  <si>
    <t>Q↓↓</t>
  </si>
  <si>
    <r>
      <rPr>
        <sz val="16"/>
        <color rgb="FFFF0000"/>
        <rFont val="Cambria Math"/>
        <family val="1"/>
      </rPr>
      <t>↓</t>
    </r>
    <r>
      <rPr>
        <sz val="11"/>
        <rFont val="Cambria Math"/>
        <family val="1"/>
      </rPr>
      <t xml:space="preserve">
(Q↓↓P↑)</t>
    </r>
  </si>
  <si>
    <t>Q↑↑</t>
  </si>
  <si>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</si>
  <si>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</si>
  <si>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</si>
  <si>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t>אין שינוי בהוצאות</t>
  </si>
  <si>
    <t>(Q↑P↓)</t>
  </si>
  <si>
    <t>Q↓↓↓↓↓↓↓↓↓↓
0</t>
  </si>
  <si>
    <t xml:space="preserve">במחיר של 40 ש״ח לנקניק הוא מתכנן לצרוך 7 נקניקים. </t>
  </si>
  <si>
    <t>מוצר נייטלי: מוצר שהביקוש לו איננו מושפע מההכנסה.</t>
  </si>
  <si>
    <t xml:space="preserve">עבור אסיף, כנתון, שינויים בהכנסה לא משפיעים על הכמות המבוקשת מלחם (צורך בכל מקרה 10 ככרות). </t>
  </si>
  <si>
    <t>גמישות קשיחה לחלוטין: לא משנה מה מחיר המוצר, קונים ממנו תמיד את אותה הכמות.</t>
  </si>
  <si>
    <t>על פי הנתון, לא משנה מה המחיר, קונים 10 ככרות לחם. לכן עומדים בהגדרה של ביקוש קשיח לחלוטין ללחם.</t>
  </si>
  <si>
    <t xml:space="preserve">מאותה הסיבה, אם ישתנה מחיר הקפה, זה לא ישנה את הביקוש ללחם = בלתי תלויים. </t>
  </si>
  <si>
    <t>תשובה א</t>
  </si>
  <si>
    <t>ניטרלי</t>
  </si>
  <si>
    <t>עלייה בהכנסה = ביקוש קטן</t>
  </si>
  <si>
    <t>עלייה בהכנסה = ביקוש לא משתנה</t>
  </si>
  <si>
    <t>בלתי תלויים</t>
  </si>
  <si>
    <t>עלייה במחיר קפה &gt;&gt;&gt; ביקוש למאפה גדל</t>
  </si>
  <si>
    <t>עלייה במחיר קפה === אין השפעה על ביקוש למאפה</t>
  </si>
  <si>
    <t>עלייה בהכנסה = ביקוש גדל &gt;&gt;&gt;&gt;&gt;&gt; זה המצב פה: אם מרוויחים יותר, קונים יותר</t>
  </si>
  <si>
    <t>עלייה במחיר קפה &gt;&gt;&gt; ביקוש למאפה קטן ===&gt; כאן המוצרים משלימים</t>
  </si>
  <si>
    <t>שאלה 22</t>
  </si>
  <si>
    <t>ערן בעל עקומת ביקוש יחידתית לנקניק.</t>
  </si>
  <si>
    <t xml:space="preserve">ידוע שמחיר הנקניק 10 ש״ח לק״ג ובמחיר זה, ערן צורך 100 ק״ג נקניקים בחודש. </t>
  </si>
  <si>
    <t xml:space="preserve">לכמה עלה מחיר הנקניק אם ידוע שערן הקטין את צריכת הנקניק ל-90 ק״ג נקניקים בחודש. </t>
  </si>
  <si>
    <t xml:space="preserve">אם עקומת הביקוש יחידתית = סך ההוצאה (מחיר כפול כמות) חייבת להשאר זהה, תמיד. </t>
  </si>
  <si>
    <t>במצב המוצא, סך ההוצאה היא לפי:</t>
  </si>
  <si>
    <t xml:space="preserve">10 * 100 = </t>
  </si>
  <si>
    <t>הואיל ועקומת הביקוש יחידתית, גם במצב החדש, ההוצאה חייבת להשאר 1,000:</t>
  </si>
  <si>
    <t>P * 90 =</t>
  </si>
  <si>
    <t>נסמן את המחיר החדש באות P ונקבל:</t>
  </si>
  <si>
    <t xml:space="preserve">P = </t>
  </si>
  <si>
    <t>מסקנה: מחיר הנקניק עלה לכ-11.11 ש״ח לק״ג (התשובה הסופית).</t>
  </si>
  <si>
    <t>שאלה 23</t>
  </si>
  <si>
    <t>אושר חומלת על בעלי החיים ולכן החליטה לעבור לצריכת נקניק העשוי משיבוטי זבובים.</t>
  </si>
  <si>
    <t>טענה 1: אם גמישות הביקוש לנקניק יחידתית, עלייה במחיר הנקניק תוביל להורדת ההוצאה עליו</t>
  </si>
  <si>
    <t>טענה 2: אם גמישות הביקוש לנקניק קשיחה לחלוטין, עלייה במחיר הנקניק לא תשפיע על ההוצאות לרכישתו</t>
  </si>
  <si>
    <t>טענה 3: אם גמישות הביקוש לנקניק היא 5, עלייה במחיר הנקניק תוביל לעלייה של ההוצאה עליו.</t>
  </si>
  <si>
    <t xml:space="preserve">נדרש: חוו דעתכם לגבי כל טענה - האם היא נכונה / שגויה. </t>
  </si>
  <si>
    <r>
      <t xml:space="preserve">טענה 1: שגויה. כאשר גמישות הביקוש יחידתית, שינויי מחיר אינם משפיעים על </t>
    </r>
    <r>
      <rPr>
        <b/>
        <sz val="12"/>
        <color theme="1"/>
        <rFont val="David"/>
        <family val="2"/>
        <charset val="177"/>
      </rPr>
      <t>סך ההוצאה</t>
    </r>
    <r>
      <rPr>
        <sz val="12"/>
        <color theme="1"/>
        <rFont val="David"/>
        <family val="2"/>
        <charset val="177"/>
      </rPr>
      <t xml:space="preserve">. </t>
    </r>
  </si>
  <si>
    <r>
      <t xml:space="preserve">טענה 2: שגויה. אם הגמישות קשיחה לחלוטין, הכמות לא משתנה כתוצאה מעליית מחיר, </t>
    </r>
    <r>
      <rPr>
        <b/>
        <sz val="12"/>
        <color theme="1"/>
        <rFont val="David"/>
        <family val="2"/>
        <charset val="177"/>
      </rPr>
      <t>ההוצאה - גדלה</t>
    </r>
    <r>
      <rPr>
        <sz val="12"/>
        <color theme="1"/>
        <rFont val="David"/>
        <family val="2"/>
        <charset val="177"/>
      </rPr>
      <t>!</t>
    </r>
  </si>
  <si>
    <t xml:space="preserve">טענה 3: </t>
  </si>
  <si>
    <t>גמישות ביקוש = 5</t>
  </si>
  <si>
    <t>במלים אחרות: גמישות ביקוש &gt; 1</t>
  </si>
  <si>
    <t>במלים אחרות: ביקוש גמיש</t>
  </si>
  <si>
    <t>כאשר הביקוש גמיש, עליית מחיר תקטין את הכמות ״חזק״</t>
  </si>
  <si>
    <t xml:space="preserve">ולכן סך ההוצאה P*Q תקטן (ולא תגדל). </t>
  </si>
  <si>
    <t>תרגול 5 - גמישות הביקוש</t>
  </si>
  <si>
    <t>שאלה 1 - גמישות הביקוש בהיבט ההגדרות</t>
  </si>
  <si>
    <t>טענה 1: כאשר גמישות הביקוש חיובית, המשמעות היא שהביקוש ״גמיש״</t>
  </si>
  <si>
    <t>טענה 2: כאשר גמישות הביקוש חיובית, עלייה במחיר המוצר מגדילה את הוצאות הצרכנים על המוצר</t>
  </si>
  <si>
    <t>טענה 3: כאשר גמישות הביקוש היא בערך של 1, שינויים במחיר המוצר לא ישפיעו על הכמות המבוקשת</t>
  </si>
  <si>
    <t>טענה 4: כאשר גמישות הביקוש קטנה מ-1, עלייה במחיר המוצר מגדילה את הוצאות הצרכנים על המוצר.</t>
  </si>
  <si>
    <t>ה. טענה 4 בלבד</t>
  </si>
  <si>
    <t>ו. כל הטענות שגויות / קומבינציה אחרת שאיננה בנתונים</t>
  </si>
  <si>
    <t>ד. טענות 2 ו 4</t>
  </si>
  <si>
    <t xml:space="preserve">גמישות ביקוש = רגישות (עוצמת ההשפעה) של המחיר על הכמות המבוקשת. </t>
  </si>
  <si>
    <t>כל מקרה שבו יש השפעה כלשהי של המחיר על הכמות (כל מקרה שאיננו הקשיח לחלוטין) = גמישות ביקוש חיובית.</t>
  </si>
  <si>
    <t>גמישות הביקוש קטנה מ-1: ״קשיח״</t>
  </si>
  <si>
    <t>גמישות הביקוש שווה ל-1: ״יחידתית״</t>
  </si>
  <si>
    <t>גמישות ביקוש שואפת לאינסוף: ״גמיש לחלוטין״</t>
  </si>
  <si>
    <t>זה לא המצב בשאלה, כי מצויין: גמישות חיובית (גדולה מ-0)</t>
  </si>
  <si>
    <r>
      <t>גמישות הביקוש גדולה מ-1: ״</t>
    </r>
    <r>
      <rPr>
        <b/>
        <sz val="12"/>
        <color theme="1"/>
        <rFont val="David"/>
        <family val="2"/>
        <charset val="177"/>
      </rPr>
      <t>גמיש</t>
    </r>
    <r>
      <rPr>
        <sz val="12"/>
        <color theme="1"/>
        <rFont val="David"/>
        <family val="2"/>
        <charset val="177"/>
      </rPr>
      <t>״</t>
    </r>
  </si>
  <si>
    <r>
      <t xml:space="preserve">כלומר: גמישות חיובית לא מבטיחה ביקוש ״גמיש״, על הערך להיות חיובי וגדול מ-1. </t>
    </r>
    <r>
      <rPr>
        <b/>
        <sz val="12"/>
        <color theme="1"/>
        <rFont val="David"/>
        <family val="2"/>
        <charset val="177"/>
      </rPr>
      <t>הטענה שגויה</t>
    </r>
    <r>
      <rPr>
        <sz val="12"/>
        <color theme="1"/>
        <rFont val="David"/>
        <family val="2"/>
        <charset val="177"/>
      </rPr>
      <t>.</t>
    </r>
  </si>
  <si>
    <t xml:space="preserve">כאשר גמישות הביקוש חיובית, ואין שום דרך לדעת האם היא גדולה / קטנה / שווה ל-1, </t>
  </si>
  <si>
    <t>המצבים האפשריים הם:</t>
  </si>
  <si>
    <t>כאשר המחיר עולה = ההוצאה עולה; כשהמחיר יורד = ההוצאה יורדת</t>
  </si>
  <si>
    <t>גם כשהמחיר עולה וגם כשהוא יורד = ההוצאה קבועה (ללא שינוי)</t>
  </si>
  <si>
    <t>כאשר המחיר עולה = ההוצאה יורדת; כשהמחיר יורד = ההוצאה עולה</t>
  </si>
  <si>
    <t>כאשר המחיר עולה = ההוצאה מתאפסת; כאשר המחיר יורד = ההוצאה אינסופית</t>
  </si>
  <si>
    <t xml:space="preserve">ואחרי כל הרענון הזה: הטענה שגויה. </t>
  </si>
  <si>
    <t>כי: גמישות ביקוש חיובית יכולה להיות קטנה מ-1, שווה ל-1, גדולה מ-1....</t>
  </si>
  <si>
    <t>ספציפית - זה אומר שאני לא יכול לדעת מהו סוג הגמישות.</t>
  </si>
  <si>
    <t>בהינתן שרק אם הביקוש קשיח עלייה במחיר גוררת עלייה בהוצאות - לא נוכל לקבוע</t>
  </si>
  <si>
    <t>בנתוני השאלה שזו אכן תהיה השפעה.</t>
  </si>
  <si>
    <t>בקיצור: ״אחי, P שעולה ומוביל להוצאות עולות - זה רק בביקוש קשיח. וכאן אין מספיק מידע לקבוע שהביקוש קשיח״</t>
  </si>
  <si>
    <t xml:space="preserve">גמישות ביקוש = 1 = גמישות יחידתית = שינויים במחיר לא משנים (לא משפיעים) על ההוצאה. </t>
  </si>
  <si>
    <t>הטענה שגויה - משום שיש הבדל בין ״הוצאות קבועות״ (שאכן מאפיינות גמישות ביקוש יחידתית)</t>
  </si>
  <si>
    <t>לבין ״כמות קבועה״ ביחס למחיר - תתקיים רק כאשר הביקוש קשיח לחלוטין, גמישות 0, זה לא המצב.</t>
  </si>
  <si>
    <t>בקיצור = גמישות שווה ל-1 משמעה: ההוצאות קבועות - לא הכמויות!</t>
  </si>
  <si>
    <t>שגויה</t>
  </si>
  <si>
    <t>גמישות קטנה מ-1 = ביקוש קשיח: עלייה במחיר מגדילה את ההוצאות!</t>
  </si>
  <si>
    <t>נכונה</t>
  </si>
  <si>
    <t xml:space="preserve">לכן, בשורה התחתונה, רק טענה 4 נכונה - התשובה ה. </t>
  </si>
  <si>
    <t>שאלה 2 - גמישות הביקוש בהיבט ההגדרות</t>
  </si>
  <si>
    <t>לפניכם מספר טענות, יש לסמן את הנכונה / הנכונות:</t>
  </si>
  <si>
    <t>טענה 1: אם אמיר קונה המון אבוקדו, בתור צרכן, ועלייה מזערית במחיר האבוקדו גורמת לכך שיפסיק לרכש אותו,</t>
  </si>
  <si>
    <t>הרי שאמיר בחור קשוח, ובהתאם, הביקוש שלו לאבוקדו קשיח לחלוטין</t>
  </si>
  <si>
    <t>טענה 2: ערן קונה 500 ק״ג נקניק כל חודש בעלות של 10 ש״ח לק״ג. ידוע שכאשר מחיר הנקניק עולה ל-11 ש״ח</t>
  </si>
  <si>
    <t xml:space="preserve">לק״ג, ערן מקטין את כמות הנקניק הנרכשת על ידו ל-480 ק״ג. לפיכך, הביקוש שלו לנקניק גמיש. </t>
  </si>
  <si>
    <t>טענה 3: הדר קונה מעיים באורך 40 מטרים בחודש, בעלות של 12 ש״ח למטר. כאשר מחיר למטר מעיים</t>
  </si>
  <si>
    <t xml:space="preserve">יורד ל-8 ש״ח, הדר קונה מעיים באורך 48 מטרים. לפיכך, הביקוש שלה למעיים יחידתי. </t>
  </si>
  <si>
    <t xml:space="preserve">טענה 4: משה קונה קפה לעובדי המשרד מדי יום. הוא רוכש 100 כוסות קפה לעובדיו במחיר של 5 ש״ח לכוס. </t>
  </si>
  <si>
    <t>ידוע שבמידה ומחיר הקפה יעלה, הוא לא ישנה את כמות כוסות הקפה שהוא רוכש. לפיכך, ניתן לקבוע</t>
  </si>
  <si>
    <r>
      <rPr>
        <b/>
        <u/>
        <sz val="12"/>
        <color rgb="FFFF0000"/>
        <rFont val="David"/>
        <family val="2"/>
        <charset val="177"/>
      </rPr>
      <t>גמיש לחלוטין</t>
    </r>
    <r>
      <rPr>
        <sz val="12"/>
        <color theme="1"/>
        <rFont val="David"/>
        <family val="2"/>
        <charset val="177"/>
      </rPr>
      <t xml:space="preserve"> </t>
    </r>
    <r>
      <rPr>
        <strike/>
        <sz val="12"/>
        <color theme="1"/>
        <rFont val="David"/>
        <family val="2"/>
        <charset val="177"/>
      </rPr>
      <t>/ גמיש / יחידתי / קשיח / קשיח לחלוטין</t>
    </r>
  </si>
  <si>
    <t>הטענה שגויה</t>
  </si>
  <si>
    <t>הוצ׳ במחיר 10:</t>
  </si>
  <si>
    <t>במחיר 11:</t>
  </si>
  <si>
    <t>כלומר - יש כאן מצב שבו עליית מחיר לוותה בעלייה בהוצאה</t>
  </si>
  <si>
    <t xml:space="preserve">מקרה כזה מתאים לביקוש קשיח </t>
  </si>
  <si>
    <r>
      <rPr>
        <strike/>
        <sz val="12"/>
        <color theme="1"/>
        <rFont val="David"/>
        <family val="2"/>
        <charset val="177"/>
      </rPr>
      <t>גמיש לחלוטין / גמיש / יחידתי /</t>
    </r>
    <r>
      <rPr>
        <sz val="12"/>
        <color theme="1"/>
        <rFont val="David"/>
        <family val="2"/>
        <charset val="177"/>
      </rPr>
      <t xml:space="preserve"> </t>
    </r>
    <r>
      <rPr>
        <b/>
        <u/>
        <sz val="12"/>
        <color rgb="FFFF0000"/>
        <rFont val="David"/>
        <family val="2"/>
        <charset val="177"/>
      </rPr>
      <t>קשיח</t>
    </r>
    <r>
      <rPr>
        <sz val="12"/>
        <color theme="1"/>
        <rFont val="David"/>
        <family val="2"/>
        <charset val="177"/>
      </rPr>
      <t xml:space="preserve"> / </t>
    </r>
    <r>
      <rPr>
        <strike/>
        <sz val="12"/>
        <color theme="1"/>
        <rFont val="David"/>
        <family val="2"/>
        <charset val="177"/>
      </rPr>
      <t>קשיח לחלוטין</t>
    </r>
  </si>
  <si>
    <t>הוצ׳ במחיר 12:</t>
  </si>
  <si>
    <t>במחיר 8:</t>
  </si>
  <si>
    <t>יש כאן מצב שבו ירידת מחיר לוותה בירידה בהוצאה</t>
  </si>
  <si>
    <t>מקרה כזה מתאים לביקוש קשיח</t>
  </si>
  <si>
    <r>
      <t>אם גמישות ביקוש = 0, אין השפעה של המחיר על הכמות המבוקשת (מצב כזה זכה לכינוי ״</t>
    </r>
    <r>
      <rPr>
        <b/>
        <sz val="12"/>
        <color rgb="FFFF0000"/>
        <rFont val="David"/>
        <family val="2"/>
        <charset val="177"/>
      </rPr>
      <t>ביקוש קשיח לחלוטין</t>
    </r>
    <r>
      <rPr>
        <b/>
        <sz val="12"/>
        <color theme="1"/>
        <rFont val="David"/>
        <family val="2"/>
        <charset val="177"/>
      </rPr>
      <t xml:space="preserve">״). </t>
    </r>
  </si>
  <si>
    <t xml:space="preserve">שגמישות הביקוש של משה לכוסות הקפה היא חיובית אך קטנה מ-1. </t>
  </si>
  <si>
    <t>מצב שבו עליית מחיר איננה משנה את הכמות כלל</t>
  </si>
  <si>
    <r>
      <t xml:space="preserve">הוא מצב של ביקוש </t>
    </r>
    <r>
      <rPr>
        <b/>
        <sz val="12"/>
        <color theme="1"/>
        <rFont val="David"/>
        <family val="2"/>
        <charset val="177"/>
      </rPr>
      <t>קשיח לחלוטין</t>
    </r>
    <r>
      <rPr>
        <sz val="12"/>
        <color theme="1"/>
        <rFont val="David"/>
        <family val="2"/>
        <charset val="177"/>
      </rPr>
      <t xml:space="preserve">. </t>
    </r>
  </si>
  <si>
    <t>הערך המתמטי של הגמישות במצב קשיח לחלוטין</t>
  </si>
  <si>
    <t xml:space="preserve">הוא 0 (לא חיובי). </t>
  </si>
  <si>
    <t xml:space="preserve">על פי הטענה, מספיק שהביקוש יהיה ״קשיח״ </t>
  </si>
  <si>
    <t>כדי לקיים את התוצאה. זה לא נכון. אם הביקוש קשיח</t>
  </si>
  <si>
    <t>עליית מחיר מלווה בירידת כמות.</t>
  </si>
  <si>
    <r>
      <rPr>
        <strike/>
        <sz val="12"/>
        <color theme="1"/>
        <rFont val="David"/>
        <family val="2"/>
        <charset val="177"/>
      </rPr>
      <t>גמיש לחלוטין / גמיש / יחידתי / קשיח /</t>
    </r>
    <r>
      <rPr>
        <sz val="12"/>
        <color theme="1"/>
        <rFont val="David"/>
        <family val="2"/>
        <charset val="177"/>
      </rPr>
      <t xml:space="preserve"> </t>
    </r>
    <r>
      <rPr>
        <b/>
        <u/>
        <sz val="12"/>
        <color rgb="FFFF0000"/>
        <rFont val="David"/>
        <family val="2"/>
        <charset val="177"/>
      </rPr>
      <t>קשיח לחלוטין</t>
    </r>
  </si>
  <si>
    <t>שיעור 6 - שיווי משקל</t>
  </si>
  <si>
    <t>ככלל: שיווי המשקל נקרא</t>
  </si>
  <si>
    <t>כך משום שהוא מבטא מצב</t>
  </si>
  <si>
    <t>שבו הכמות המבוקשת</t>
  </si>
  <si>
    <t>שווה לכמות המוצעת</t>
  </si>
  <si>
    <t>ולכן לא מתקיים ״לחץ״</t>
  </si>
  <si>
    <t>לשינויי מחירים או כמויות</t>
  </si>
  <si>
    <t>בשונה מהמצב שבו נמצאים</t>
  </si>
  <si>
    <t>מעל הנקודה (עודף היצע</t>
  </si>
  <si>
    <t>או מתחת לנקודה (עודף</t>
  </si>
  <si>
    <t>ביקוש שיוצר לחץ לעליית</t>
  </si>
  <si>
    <t>מחיר)</t>
  </si>
  <si>
    <t>שיוצר לחץ לירידת מחיר)</t>
  </si>
  <si>
    <t>כאשר אנו שואלים את עצמנו: איזו עקומה זזה?</t>
  </si>
  <si>
    <t>הביקוש או ההיצע?</t>
  </si>
  <si>
    <t xml:space="preserve">ניעזר בכלל: </t>
  </si>
  <si>
    <t xml:space="preserve">אם מנקודת ראות היצרן השינוי היחידי הוא במחיר - </t>
  </si>
  <si>
    <t>עקומת ההיצע לא זזה</t>
  </si>
  <si>
    <t xml:space="preserve">אם מנקודת ראות הצרכן השינוי היחידי הוא במחיר - </t>
  </si>
  <si>
    <t>עקומת הביקוש לא זזה</t>
  </si>
  <si>
    <t>אז מתי כן תהיה תזוזה? כאשר יתרחש אירוע שמשפיע</t>
  </si>
  <si>
    <t>על הביקוש או ההיצע ואיננו שינוי מחיר (שינוי עלויות חומרי</t>
  </si>
  <si>
    <t>גלם, שינוי טכנולוגי, שינוי בהכנסות, שינוי בטעמי צרכנים)</t>
  </si>
  <si>
    <t>שאלה 3.2.1 - אמיר ושיבולת השרון</t>
  </si>
  <si>
    <t xml:space="preserve">במשק ״אמירים״ קיימת קבוצת צרכנים אחת גדולה שניזונים מבורקס בלבד.  </t>
  </si>
  <si>
    <t>בענף מאפיות הבורקס מתחרים ביניהם יצרנים הפועלים תחת זיכיון ״שיבולת השרון״.</t>
  </si>
  <si>
    <t>עקומות הביקוש וההיצע רגילות (ברירת מחדל).</t>
  </si>
  <si>
    <t>לאחרונה, חלו השינויים הבאים במשק:</t>
  </si>
  <si>
    <t>הגיע החורף וקבוצת הצרכנים החלה להתאמן למטרות ״מסה״. כתוצאה מכך הצריכה הקלורית שלהם גבוהה יותר.</t>
  </si>
  <si>
    <t xml:space="preserve">מאפיות הבורקס החלו להשתמש בטכנולוגיה חדשנית שהוזילה מהותית את עלויות ייצור שומן הטרנס. </t>
  </si>
  <si>
    <t>נדרש: על בסיס שינויים אלו, מה יקרה למחיר ולכמות הבורקס?</t>
  </si>
  <si>
    <t>עלייה בביקוש</t>
  </si>
  <si>
    <t>גדלה</t>
  </si>
  <si>
    <t>עלה</t>
  </si>
  <si>
    <t>עלייה בהיצע</t>
  </si>
  <si>
    <t>כלומר בסך הכל הכמות גדלה ולא ניתן לדעת</t>
  </si>
  <si>
    <t>מה יקרה למחיר! זו התשובה חיימי</t>
  </si>
  <si>
    <t>גידול בעלויות הייצור = ירידה בהיצע</t>
  </si>
  <si>
    <t>כלומר, היצרנים דורשים מחיר גבוה יותר</t>
  </si>
  <si>
    <t>עבור מוצריהם, וכתוצאה מכך - עקום ההיצע</t>
  </si>
  <si>
    <t xml:space="preserve">נע למעלה / שמאלה. </t>
  </si>
  <si>
    <t>הואיל ועקום הביקוש קשיח לחלוטין (נתון הצרכנים</t>
  </si>
  <si>
    <t>קונים תמיד 10 נקניקים ויהי מה)</t>
  </si>
  <si>
    <t xml:space="preserve">עוברים מנקודה A לנקודה B, המחיר עולה - הכמות לל״ש. </t>
  </si>
  <si>
    <t>שאלה 4.1 - שילוב של שינויים בשיווי משקל, הוצאות צרכן וגמישות</t>
  </si>
  <si>
    <t>במשק קיימות עקומות ביקוש והיצע רגילות לנקניק והוא פועל בתנאי תחרות משוכללת.</t>
  </si>
  <si>
    <t xml:space="preserve">לאחרונה, חלה עלייה בהכנסות הצרכנים, וידוע שנקניק הוא מוצר נורמלי. </t>
  </si>
  <si>
    <t>בנתונים אלו, הסבירו מה יקרה להוצאות הצרכנים בעקבות השינוי (יעלו, ירדו, לא ישתנו):</t>
  </si>
  <si>
    <t>א. כאשר הביקוש לנקניק גמיש.</t>
  </si>
  <si>
    <t xml:space="preserve">ב. כאשר הביקוש לנקניק קשיח. </t>
  </si>
  <si>
    <t>תזכורות:</t>
  </si>
  <si>
    <t>מוצר נורמלי - עלייה בהכנסה מובילה לעלייה בביקוש</t>
  </si>
  <si>
    <t>ביקוש גמיש - ההשפעה על הכמות חזקה יותר מההשפעה על המחיר</t>
  </si>
  <si>
    <t>ביקוש קשיח - ההשפעה על הכמות חלשה יותר מההשפעה על המחיר</t>
  </si>
  <si>
    <t>השינוי בשאלה זו - הוא על הצרכנים: עלייה בהכנסות עבור מוצר נורמלי</t>
  </si>
  <si>
    <t>מגדילה את ביקוש הצרכנים לאותו מוצר, ולכן עקום D נע ימינה</t>
  </si>
  <si>
    <t>הוצאות הצרכנים הן המכפלה של הכמות Q במחיר  P :</t>
  </si>
  <si>
    <t xml:space="preserve">סך הוצאות הצרכנים יעלו. </t>
  </si>
  <si>
    <t>במקרה זה השיפוט וההכרעה לפיה ההוצאה עולה בלתי תלוי בגמישות;</t>
  </si>
  <si>
    <t xml:space="preserve">גמישות נדרשת לטובת הכרעה רק כאשר Q ו-P משתנים בכיוונים מנוגדים. </t>
  </si>
  <si>
    <t>שאלה 4.2</t>
  </si>
  <si>
    <t>במשק ״פרונסה״ קיימים אך ורק יצרני פלאפל ״אולד סקול״. כל יצרן פלאפל מכין בבוקר את עיסת החומוס שלו, לוקח</t>
  </si>
  <si>
    <t xml:space="preserve">אותה לבוטקה, מטגן את הפלאפל הטרי וברגע שנגמר הסיר - הולך הביתה. </t>
  </si>
  <si>
    <t>ידוע שעקומת הביקוש למוצר פלאפל רגילה. לאחרונה, בעקבות שינוי בטעמי הצרכנים, הם החליטו להגדיל את היקף</t>
  </si>
  <si>
    <r>
      <t xml:space="preserve">צריכת המזון </t>
    </r>
    <r>
      <rPr>
        <b/>
        <sz val="12"/>
        <color theme="1"/>
        <rFont val="David"/>
        <family val="2"/>
        <charset val="177"/>
      </rPr>
      <t>הלא מטוגן</t>
    </r>
    <r>
      <rPr>
        <sz val="12"/>
        <color theme="1"/>
        <rFont val="David"/>
        <family val="2"/>
        <charset val="177"/>
      </rPr>
      <t xml:space="preserve">. </t>
    </r>
  </si>
  <si>
    <t>נדרש: בנתונים אלו, מהו סך השינוי בהוצאות הצרכנים?</t>
  </si>
  <si>
    <t>עקום ההיצע קשיח לחלוטין. מדוע? משום שאם כל יצרן</t>
  </si>
  <si>
    <t>מכין תמיד את אותה כמות עיסת פלאפל, וברגע שנגמר</t>
  </si>
  <si>
    <t xml:space="preserve">חוזר הביתה - הכמות המוצעת קבועה. </t>
  </si>
  <si>
    <t>כאשר המחיר יורד והכמות לא משתנה, המכפלה של הכמות במחיר</t>
  </si>
  <si>
    <t xml:space="preserve">זה לא תלוי בגמישויות. </t>
  </si>
  <si>
    <r>
      <t xml:space="preserve">אשר מגדירה את </t>
    </r>
    <r>
      <rPr>
        <b/>
        <sz val="12"/>
        <color theme="1"/>
        <rFont val="David"/>
        <family val="2"/>
        <charset val="177"/>
      </rPr>
      <t>סך ההוצאה חייבת לרדת</t>
    </r>
    <r>
      <rPr>
        <sz val="12"/>
        <color theme="1"/>
        <rFont val="David"/>
        <family val="2"/>
        <charset val="177"/>
      </rPr>
      <t xml:space="preserve">. </t>
    </r>
  </si>
  <si>
    <t>שוק מכונות גילוח הנוצות בארץ נמצא בשיווי משקל בתחרות משוכללת. לאחרונה התייקרו עלויות הייצור</t>
  </si>
  <si>
    <r>
      <t xml:space="preserve">עקום </t>
    </r>
    <r>
      <rPr>
        <b/>
        <sz val="12"/>
        <rFont val="David"/>
        <family val="2"/>
        <charset val="177"/>
      </rPr>
      <t>הביקוש</t>
    </r>
    <r>
      <rPr>
        <sz val="12"/>
        <rFont val="David"/>
        <family val="2"/>
        <charset val="177"/>
      </rPr>
      <t xml:space="preserve"> למוצר הנוכחי (משחת שיניים) נעה ימינה</t>
    </r>
  </si>
  <si>
    <t>עקומת הביקוש לאייפדים היא קשיחה לחלוטין. לאחרונה חל שיפור טכנולוגי בייצור האייפדים. לפיכך:</t>
  </si>
  <si>
    <t>תרגול 6 מיום 8.5.2025 פתר תרגילים נבחרים מהמתוארים להלן:</t>
  </si>
  <si>
    <t xml:space="preserve">עלייה בעלויות הייצור כגון חומרי גלם - </t>
  </si>
  <si>
    <t>ירידה בהיצע - עקום ההיצע עולה למעלה</t>
  </si>
  <si>
    <t>S1</t>
  </si>
  <si>
    <t>בעקבות השינוי עברנו משיווי משקל בנקודה A</t>
  </si>
  <si>
    <t>לשיווי משקל בנקודה B</t>
  </si>
  <si>
    <t xml:space="preserve">מה שמוביל למסקנה לפיה המחיר יעלה והכמות תקטן. </t>
  </si>
  <si>
    <t>שאלה 2 מתארת מקרה זהה לשאלה 1 - כלומר, מצב שבו בעקבותה שינוי חלה</t>
  </si>
  <si>
    <t xml:space="preserve">ירידה בהיצע, הכמות ירדה, המחיר עלה. </t>
  </si>
  <si>
    <t>אלא שההיגדים השונים במסיחים מדברים על הוצאות הצרכנים.</t>
  </si>
  <si>
    <t>כאשר השינוי במחיר ובכמות הוא באותו כיוון (כמות עולה וגם מחיר עולה, כמות יורדת וגם מחיר יורד)</t>
  </si>
  <si>
    <t>כמובן שאפשר לדעת באופן חד משמעי מה קרה להוצאה שהיא המכפלה בין המחיר לכמות.</t>
  </si>
  <si>
    <t>אלא שבמצב שבו השינויים הם בכיוונים מנוגדים - כמות ירדה אבל המחיר עלה - לא ניתן לדעת</t>
  </si>
  <si>
    <t>מהו השינוי במכפלת הכמות במחיר, כלומר בסך ההוצאה, ללא מידע ספציפי לגבי גמישות הביקוש.</t>
  </si>
  <si>
    <t>אם הביקוש גמיש: המחיר עלה, אבל הכמות ירדה מאד חזק ===&gt; סך ההוצאה יורדת</t>
  </si>
  <si>
    <t>אם הביקוש קשיח: המחיר עלה, אבל הכמות ירדה ״חלש״ ====&gt; סך ההוצאה עולה</t>
  </si>
  <si>
    <t xml:space="preserve">לכן, מבין האפשרויות הקיימות, התשובה ב. </t>
  </si>
  <si>
    <t>שוק הטונה</t>
  </si>
  <si>
    <t>כאשר מחיר מוצר תחליפי עולה --- הביקוש למוצר הנוכחי עולה</t>
  </si>
  <si>
    <t>המחשה פשוטה: אם אני מדבר על מוניות ואוטובוסים;</t>
  </si>
  <si>
    <t>עלייה במחיר הנסיעה במונית תגדיל את הביקוש לנסיעה באוטובוס.</t>
  </si>
  <si>
    <t>D1</t>
  </si>
  <si>
    <t xml:space="preserve">עלייה בביקוש - תנועה ימינה ולמעלה של עקומת הביקוש ומעבר משיווי משקל בנקודה A לשיווי משקל בנקודה B. </t>
  </si>
  <si>
    <t xml:space="preserve">המחיר עולה, הכמות עולה &gt;&gt;&gt; ולכן הוצאות הצרכנים (מכפלת הכמות במחיר) עולות. </t>
  </si>
  <si>
    <t xml:space="preserve">התשובה הנכונה היא ג. </t>
  </si>
  <si>
    <t>מרגרינה</t>
  </si>
  <si>
    <t>לפי ההגדרה של מוצר נחות, כאשר חלה עלייה בהכנסות הצרכנים,</t>
  </si>
  <si>
    <t xml:space="preserve">הביקוש למוצר קטן. עקומת הביקוש נעה שמאלה / למטה. </t>
  </si>
  <si>
    <t>בנוסף, השיפור הטכנולוגי בשוק המרגרינה משמעו, שהיצע המרגרינה עולה,</t>
  </si>
  <si>
    <t xml:space="preserve">כלומר עקום ההיצע נע ימינה ולמטה. </t>
  </si>
  <si>
    <t>הואיל ומדובר בשתי השפעות בבו זמנית, ועל מנת שלא להתבלבל, אסדר כל אחת מההשפעות בנפרד בהיבט השפעתה הספציפית</t>
  </si>
  <si>
    <t>על הכמות ועל המחיר, ואז אסכם את ההשפעות:</t>
  </si>
  <si>
    <t>ירידה בביקוש</t>
  </si>
  <si>
    <t>קטנה</t>
  </si>
  <si>
    <t>לא יודע</t>
  </si>
  <si>
    <t>לכן התשובה ב</t>
  </si>
  <si>
    <t>טלפונים סלולריים</t>
  </si>
  <si>
    <t xml:space="preserve">הואיל ויש ירידה בהיצע כנתון - </t>
  </si>
  <si>
    <t xml:space="preserve">עקום ההיצע נע שמאלה / למעלה. </t>
  </si>
  <si>
    <t>נק׳ שיווי המשקל החדשה - נק׳ B,</t>
  </si>
  <si>
    <t>המשקפת עליית מחיר וירידה בכמות.</t>
  </si>
  <si>
    <t>מה יקרה לסך ההוצאה?</t>
  </si>
  <si>
    <t>הואיל והשינוי במחיר מהשינוי בכמות,</t>
  </si>
  <si>
    <t>צריך לדעת מה הגמישות.</t>
  </si>
  <si>
    <t>למזלנו, ציינו מפורשות בתחילת השאלה</t>
  </si>
  <si>
    <t>שהביקוש בעל גמישות יחידתית,</t>
  </si>
  <si>
    <t xml:space="preserve">לכן - סך ההוצאה תיוותר זהה. </t>
  </si>
  <si>
    <t xml:space="preserve">תשובה א. </t>
  </si>
  <si>
    <t>קרמבואים</t>
  </si>
  <si>
    <t xml:space="preserve">עקומת ביקוש קשיחה לחלוטין - </t>
  </si>
  <si>
    <t>מילולית: לא משנה מה המחיר,</t>
  </si>
  <si>
    <t>הכמות המבוקשת זהה.</t>
  </si>
  <si>
    <t>גרפית: עקומת הביקוש מקבילה לציר</t>
  </si>
  <si>
    <t xml:space="preserve">האנכי </t>
  </si>
  <si>
    <t>שיפור טכנולוגי - שיפור באופן הייצור</t>
  </si>
  <si>
    <t>על ידי היצרן, עלויותיו קטנות, היצע היצרן</t>
  </si>
  <si>
    <t>גדל כי יותר משתלם לו לייצר - תכל׳ס,</t>
  </si>
  <si>
    <t xml:space="preserve">עקום ההיצע זז ימינה. </t>
  </si>
  <si>
    <t xml:space="preserve">לכן התשובה הנכונה היא א. </t>
  </si>
  <si>
    <t>שיעור 7 - מס וסובסידיה והשפעתם על שיווי משקל</t>
  </si>
  <si>
    <t>מקרה 1: הטלת מס על היצרנים על כל יחידה מיוצרת</t>
  </si>
  <si>
    <t>במשק ״אפיקים ונקניקים״ קיים שיווי משקל (A), כאשר עקומות הביקוש וההיצע ״רגילות״.</t>
  </si>
  <si>
    <t>תרגול נוסף - מאפס, לאט - מס על היצרן, וידוא הבנה</t>
  </si>
  <si>
    <t xml:space="preserve">במשק בשיווי משקל המצוי בתחרות משוכללת הוטל מס על כל יחידה מיוצרת ונמכרת על ידי היצרנים. </t>
  </si>
  <si>
    <t xml:space="preserve">א. הסבירו מה יקרה לכמות ולמחיר בשיווי המשקל החדש. </t>
  </si>
  <si>
    <t xml:space="preserve">ב. הסבירו מה יקרה להוצאות הצרכנים ולפדיון היצרנים. </t>
  </si>
  <si>
    <t>הכמות החדשה נקבעת</t>
  </si>
  <si>
    <t>בנקודת החיתוך החדשה</t>
  </si>
  <si>
    <t>בנוסף, בנקודת החיתוך</t>
  </si>
  <si>
    <t>החדשה נקבע המחיר לצרכן</t>
  </si>
  <si>
    <r>
      <t xml:space="preserve">בהינתן מס - המחיר </t>
    </r>
    <r>
      <rPr>
        <u/>
        <sz val="12"/>
        <color theme="1"/>
        <rFont val="David"/>
        <family val="2"/>
        <charset val="177"/>
      </rPr>
      <t>ליצרן</t>
    </r>
  </si>
  <si>
    <t>לא ייקבע בנקודת החיתוך החדשה,</t>
  </si>
  <si>
    <t>אלא בנק׳ החיתוך בניכוי מס</t>
  </si>
  <si>
    <t xml:space="preserve">א. המחיר לצרכן עולה; </t>
  </si>
  <si>
    <t>המחיר ליצרן יורד;</t>
  </si>
  <si>
    <t>הכמות יורדת</t>
  </si>
  <si>
    <t>המחיר לצרכן עלה P עלה</t>
  </si>
  <si>
    <t>הכמות Q ירדה</t>
  </si>
  <si>
    <t>כאשר כיוון השינוי במחיר הפוך מכיוון השינוי</t>
  </si>
  <si>
    <t>בכמות - לא ניתן לדעת מה יקרה להוצאות הצרכנים</t>
  </si>
  <si>
    <t xml:space="preserve">ללא מידע בדבר גמישות הביקוש </t>
  </si>
  <si>
    <t>ידוע: המחיר ליצרן ירד</t>
  </si>
  <si>
    <t>לכן פדיון היצרן שהוא המכפלה בין שניהם - יורד</t>
  </si>
  <si>
    <t>ב1. הוצאות צרכנים:</t>
  </si>
  <si>
    <t>ב2. פדיון יצרנים - הואיל ויש מסים הוצ׳ צרכנים אינן זהות לפדיון היצרנים</t>
  </si>
  <si>
    <t>שאלה נוספת - קלה מאד בסגנון ״Christmas Came Early״ למבחן - לתרגול עצמי בבית</t>
  </si>
  <si>
    <t>שאלה נוספת - מתקרבת יותר לרמת מבחן</t>
  </si>
  <si>
    <t xml:space="preserve">במשק ״משה״ בע״מ עקומות הביקוש וההיצע רגילות, והוא פועל בתנאי תחרות משוכללת. </t>
  </si>
  <si>
    <t xml:space="preserve">לאחרונה הוטל מס על היצרנים הפועלים בשוק זה. </t>
  </si>
  <si>
    <t>טענה 1: במידה וגמישות עקומת הביקוש גדולה מ-1, הוצאות הצרכנים יקטנו בעקבות הטלת המס</t>
  </si>
  <si>
    <t>טענה 4: במידה וגמישות עקומת הביקוש קטנה מ-1, הוצאות הצרכנים יקטנו בעקבות הטלת המס</t>
  </si>
  <si>
    <t>נדרש: דונו בנכונות כל אחת מהטענות.</t>
  </si>
  <si>
    <t>טענות 1, 4</t>
  </si>
  <si>
    <t>טענה 2</t>
  </si>
  <si>
    <t>טענה 3</t>
  </si>
  <si>
    <t>טענה 2: במידה והתברר שעקומת הביקוש קשיחה לחלוטין, פדיון היצרנים לא ישתנה</t>
  </si>
  <si>
    <t>טענה 3: במידה והתברר שעקומת הביקוש גמישה לחלוטין, פדיון היצרנים לא ישתנה</t>
  </si>
  <si>
    <t>אם עקומות הביקוש וההיצע רגילות:</t>
  </si>
  <si>
    <t>המחיר לצרכן (בחיתוך החדש) עולה</t>
  </si>
  <si>
    <t xml:space="preserve">המחיר ליצרן יורד </t>
  </si>
  <si>
    <t>הכמות לא משתנה</t>
  </si>
  <si>
    <t>המחיר ליצרן - לא משתנה (היה ונשאר ב-A)</t>
  </si>
  <si>
    <r>
      <t xml:space="preserve">הכמות </t>
    </r>
    <r>
      <rPr>
        <b/>
        <sz val="12"/>
        <color theme="1"/>
        <rFont val="David"/>
        <family val="2"/>
        <charset val="177"/>
      </rPr>
      <t>יורדת</t>
    </r>
    <r>
      <rPr>
        <sz val="12"/>
        <color theme="1"/>
        <rFont val="David"/>
        <family val="2"/>
        <charset val="177"/>
      </rPr>
      <t>;</t>
    </r>
  </si>
  <si>
    <t>אם עקומת הביקוש גמישה לחלוטין</t>
  </si>
  <si>
    <r>
      <t xml:space="preserve">הכמות </t>
    </r>
    <r>
      <rPr>
        <b/>
        <sz val="12"/>
        <color theme="1"/>
        <rFont val="David"/>
        <family val="2"/>
        <charset val="177"/>
      </rPr>
      <t>יורדת</t>
    </r>
  </si>
  <si>
    <t>המחיר לצרכן (בנקודת החיתוך החדשה) זהה</t>
  </si>
  <si>
    <t>המחיר ליצרן יורד בכל גובה נטל המס</t>
  </si>
  <si>
    <t>הוצאות צרכנים:</t>
  </si>
  <si>
    <t>מחיר לצרכן כפול כמות!</t>
  </si>
  <si>
    <t xml:space="preserve">מחיר עולה, כמות יורדת - לא ניתן </t>
  </si>
  <si>
    <t>לדעת מה קורה למכפלה:</t>
  </si>
  <si>
    <t>ביקוש גמיש</t>
  </si>
  <si>
    <t>גמישות גדולה מ-1</t>
  </si>
  <si>
    <t>ההוצאות ירדו</t>
  </si>
  <si>
    <t>גמישות ביקוש 1</t>
  </si>
  <si>
    <t>גמישות ביקוש יחידתית</t>
  </si>
  <si>
    <t>הוצאות הצרכנים זהות</t>
  </si>
  <si>
    <t>ביקוש קשיח</t>
  </si>
  <si>
    <t>גמישות קטנה מ-1</t>
  </si>
  <si>
    <t>ההוצאות עולות</t>
  </si>
  <si>
    <t>עולות (כמות לל״ש, מחיר עולה)</t>
  </si>
  <si>
    <t>יורדות (כמות יורדת, מחיר זהה)</t>
  </si>
  <si>
    <t xml:space="preserve">פדיון יצרנים: </t>
  </si>
  <si>
    <t>מחיר ליצרן כפול כמות</t>
  </si>
  <si>
    <t>המחיר ליצרן יורד והכמות יורדת</t>
  </si>
  <si>
    <t>לכן יורד!</t>
  </si>
  <si>
    <t>פדיון היצרנים:</t>
  </si>
  <si>
    <t>מחיר ליצרן כפול כמות!</t>
  </si>
  <si>
    <t>המחיר ליצרן לא משתנה והכמות לא משתנה</t>
  </si>
  <si>
    <t>לכן - פדיון היצרנים לא משתנה</t>
  </si>
  <si>
    <t>נכונה, ראו להלן</t>
  </si>
  <si>
    <t>שגוי - ירד - ראו להלן</t>
  </si>
  <si>
    <t>שגוי - עולות - ראו להלן</t>
  </si>
  <si>
    <t xml:space="preserve">הכל שגוי ברמות, התשובה ה. </t>
  </si>
  <si>
    <t>שיעור 7 - מס וסובסידיה והשפעתם על שיווי משקל - כולל הוצאות צרכנים, פדיון יצרנים ורווחים</t>
  </si>
  <si>
    <r>
      <t xml:space="preserve">ד. הציגו על הגרף את </t>
    </r>
    <r>
      <rPr>
        <b/>
        <u/>
        <sz val="12"/>
        <color theme="1"/>
        <rFont val="David"/>
        <family val="2"/>
        <charset val="177"/>
      </rPr>
      <t>עודף הצרכן</t>
    </r>
    <r>
      <rPr>
        <sz val="12"/>
        <color theme="1"/>
        <rFont val="David"/>
        <family val="2"/>
        <charset val="177"/>
      </rPr>
      <t xml:space="preserve"> ו</t>
    </r>
    <r>
      <rPr>
        <b/>
        <u/>
        <sz val="12"/>
        <color theme="1"/>
        <rFont val="David"/>
        <family val="2"/>
        <charset val="177"/>
      </rPr>
      <t>עודף היצרן</t>
    </r>
    <r>
      <rPr>
        <sz val="12"/>
        <color theme="1"/>
        <rFont val="David"/>
        <family val="2"/>
        <charset val="177"/>
      </rPr>
      <t xml:space="preserve"> לפני השינוי ואחריו. </t>
    </r>
  </si>
  <si>
    <t>תרגיל 1.1 - תרגול והסבר נוסף הפעם עם טכנות של מסים ושינוי בעודפים ומושגים דומים</t>
  </si>
  <si>
    <t xml:space="preserve">במשק ״אמירים ורייכמנים״ קיים שיווי משקל בתחרות משוכללת. </t>
  </si>
  <si>
    <t xml:space="preserve">הממשלה הטילה מס על כל יחידה מיוצרת ונמכרת. </t>
  </si>
  <si>
    <t>לפניכם מספר טענות. לגבי כל אחת מהן, עליכן להעריך האם היא נכונה או לא:</t>
  </si>
  <si>
    <t>טענה 1: אם עקומת הביקוש בעלת גמישות יחידתית, לא יחול שינוי בעודפי הצרכנים כתוצאה מהטלת המס</t>
  </si>
  <si>
    <t>טענה 2: אם עקומת ההיצע קשיחה לחלוטין, לא יחול שינוי בעודפי היצרנים כתוצאה מהטלת המס</t>
  </si>
  <si>
    <t>טענה 3: אם עקומות הביקוש וההיצע רגילות, הטלת המס תקטין את עודפי היצרן אך לא תשנה את עודפי הצרכנים</t>
  </si>
  <si>
    <t>טענה 4: אם עקומת הביקוש קשיחה לחלוטין, לא יחול שינוי בעודפי היצרנים כתוצאה מהטלת המס</t>
  </si>
  <si>
    <t>מקרה 1 - קלאסי - עקומות רגילות</t>
  </si>
  <si>
    <t>לפני:</t>
  </si>
  <si>
    <t>כחול - עודף צרכן</t>
  </si>
  <si>
    <t>עודף היצרן - אדום</t>
  </si>
  <si>
    <t>המחיר לצרכן נקבע בנק׳ החיתוך החדשה (B)</t>
  </si>
  <si>
    <t>והוא עלה. כתוצאה מכך עודף הצרכן יורד</t>
  </si>
  <si>
    <t>המחיר ליצרן נקבע בנק׳ החיתוך החדשה בניכוי</t>
  </si>
  <si>
    <t>המס או - בנקודה C. מחיר זה נמוך יותר מאשר</t>
  </si>
  <si>
    <t>במצב המוצא, כתוצאה מכך עודף היצרן יורד</t>
  </si>
  <si>
    <t xml:space="preserve">טענה 3 שגויה - הראינו לעיל שבעקבות השינוי גם עודפי הצרכנים וגם עודפי היצרנים ירדו. </t>
  </si>
  <si>
    <t>טענה 1 שגויה - גמישות הביקוש איננה מעידה על אי השתנות של עודפי הצרכנים; אלא על כך שסך ההוצאה לא השתנה. עודפי הצרכנים ירדו כפי  שהאיור</t>
  </si>
  <si>
    <t xml:space="preserve">מראה, וגם מבחינה הגיונית - צרכן שמוציא אותה כמות כסף ומקבל פחות מוצרים - נדפק. </t>
  </si>
  <si>
    <t>נעבור למקרה שבו מטילים מס וההיצע קשיח לחלוטין:</t>
  </si>
  <si>
    <t>המקרה של היצע קשיח לחלוטין הוא מקרה מיוחד - עקום ההיצע למעשה לא יזוז כלל כתוצאה מהטלת המס כי היצרן מציע בכל מקרה אותה כמות.</t>
  </si>
  <si>
    <t>לפני השינוי</t>
  </si>
  <si>
    <t>אחרי השינוי</t>
  </si>
  <si>
    <t>כאשר ההיצע קשיח לחלוטין</t>
  </si>
  <si>
    <t>ומוטל מס על היצרן,</t>
  </si>
  <si>
    <t>המחיר ליצרן יורד בכל גובה המס:</t>
  </si>
  <si>
    <t>מ-A ל-C, ולא יחול שינוי</t>
  </si>
  <si>
    <t>בכמות ובמחיר לצרכן (A)</t>
  </si>
  <si>
    <t>אין שום שינוי בעודפי הצרכן,</t>
  </si>
  <si>
    <t>קונה את אותה כמות,</t>
  </si>
  <si>
    <t xml:space="preserve">באותו כסף. </t>
  </si>
  <si>
    <t xml:space="preserve">עודפי היצרן קטנים בכל גובה המס. </t>
  </si>
  <si>
    <r>
      <t xml:space="preserve">טענה 2 </t>
    </r>
    <r>
      <rPr>
        <b/>
        <sz val="12"/>
        <color theme="1"/>
        <rFont val="David"/>
        <family val="2"/>
        <charset val="177"/>
      </rPr>
      <t>שגויה</t>
    </r>
    <r>
      <rPr>
        <sz val="12"/>
        <color theme="1"/>
        <rFont val="David"/>
        <family val="2"/>
        <charset val="177"/>
      </rPr>
      <t xml:space="preserve">: עודפי היצרנים </t>
    </r>
    <r>
      <rPr>
        <b/>
        <sz val="12"/>
        <color theme="1"/>
        <rFont val="David"/>
        <family val="2"/>
        <charset val="177"/>
      </rPr>
      <t>יקטנו</t>
    </r>
    <r>
      <rPr>
        <sz val="12"/>
        <color theme="1"/>
        <rFont val="David"/>
        <family val="2"/>
        <charset val="177"/>
      </rPr>
      <t xml:space="preserve">, עודפי הצרכנים הם אלו שלא ישתנו. </t>
    </r>
  </si>
  <si>
    <t>נעבור למקרה שבו מטילים מס והביקוש קשיח לחלוטין:</t>
  </si>
  <si>
    <t>המחיר לצרכן עולה בכל גובה נטל המס,</t>
  </si>
  <si>
    <t xml:space="preserve">מה שמקטין את עודף הצרכן. </t>
  </si>
  <si>
    <t>המחיר ליצרן לא משתנה, מה שמוביל</t>
  </si>
  <si>
    <t>לכך (בהיעדר שינוי בכמות) שגם עודף</t>
  </si>
  <si>
    <t>היצרן לא ישתנה.</t>
  </si>
  <si>
    <r>
      <t xml:space="preserve">טענה 4: - </t>
    </r>
    <r>
      <rPr>
        <b/>
        <sz val="12"/>
        <color theme="1"/>
        <rFont val="David"/>
        <family val="2"/>
        <charset val="177"/>
      </rPr>
      <t>נכונה</t>
    </r>
    <r>
      <rPr>
        <sz val="12"/>
        <color theme="1"/>
        <rFont val="David"/>
        <family val="2"/>
        <charset val="177"/>
      </rPr>
      <t xml:space="preserve">! אם עקומת הביקוש קשיחה לחלוטין, לא יחול שינוי בעודפי </t>
    </r>
    <r>
      <rPr>
        <b/>
        <sz val="12"/>
        <color theme="1"/>
        <rFont val="David"/>
        <family val="2"/>
        <charset val="177"/>
      </rPr>
      <t>היצרנים</t>
    </r>
    <r>
      <rPr>
        <sz val="12"/>
        <color theme="1"/>
        <rFont val="David"/>
        <family val="2"/>
        <charset val="177"/>
      </rPr>
      <t xml:space="preserve"> כתוצאה מהטלת המס</t>
    </r>
  </si>
  <si>
    <t>שיעור 7 - מס וסובסידיה המשך נוסף</t>
  </si>
  <si>
    <r>
      <t xml:space="preserve">א. הכמות המיוצרת והנצרכת לא תשתנה = </t>
    </r>
    <r>
      <rPr>
        <b/>
        <sz val="12"/>
        <color theme="1"/>
        <rFont val="David"/>
        <family val="2"/>
        <charset val="177"/>
      </rPr>
      <t>נכון</t>
    </r>
  </si>
  <si>
    <t xml:space="preserve">מה זה נטל המס? בשפה פשוטה - אלו תקבולי הממשלה ממסים. </t>
  </si>
  <si>
    <t>זוהי המכפלה של הכמות במס ליחידה. T*Q</t>
  </si>
  <si>
    <t>מצב שבו ״הצרכן סופג את כל נטל המס״ משמעו שהעלייה בהוצאות הצרכנים</t>
  </si>
  <si>
    <t xml:space="preserve">היא בדיוק בגובה המס. היצרן - לא נפגע. </t>
  </si>
  <si>
    <t>האם זה המצב פה?</t>
  </si>
  <si>
    <t>PA * QA</t>
  </si>
  <si>
    <t>לפני השינוי הצרכן הוציא:</t>
  </si>
  <si>
    <t>אחרי השינוי הצרכן מוציא:</t>
  </si>
  <si>
    <t>PB * QA</t>
  </si>
  <si>
    <t>אבל כולנו יודעים שבעצם הוא מוציא:</t>
  </si>
  <si>
    <t>(PA + T) * QA = PA*QA + T*QA</t>
  </si>
  <si>
    <t>כלומר הצרכן מוציא את ההוצאה המקורית בתוספת כל המס שגובה המדינה!</t>
  </si>
  <si>
    <t>כל נטל המס מוטל על הצרכן.</t>
  </si>
  <si>
    <t>כאשר הצרכן לא רואה בעיניים ותמיד רוצה לקנות אותו דבר,</t>
  </si>
  <si>
    <t>היצרנים ידפקו אותו וילבישו לו על הראש את כל המס!</t>
  </si>
  <si>
    <r>
      <t xml:space="preserve">ב. הצרכן יספוג את כל נטל המס = </t>
    </r>
    <r>
      <rPr>
        <b/>
        <sz val="12"/>
        <color theme="1"/>
        <rFont val="David"/>
        <family val="2"/>
        <charset val="177"/>
      </rPr>
      <t>נכון</t>
    </r>
  </si>
  <si>
    <t>נקבע בהתאם לפער בין המחיר ליצרן לעקומת ההיצע. המחיר ליצרן לא השתנה.</t>
  </si>
  <si>
    <r>
      <t xml:space="preserve">ג. עודף היצרן לא ישתנה = </t>
    </r>
    <r>
      <rPr>
        <b/>
        <sz val="12"/>
        <color theme="1"/>
        <rFont val="David"/>
        <family val="2"/>
        <charset val="177"/>
      </rPr>
      <t>נכון</t>
    </r>
    <r>
      <rPr>
        <sz val="12"/>
        <color theme="1"/>
        <rFont val="David"/>
        <family val="2"/>
        <charset val="177"/>
      </rPr>
      <t>.</t>
    </r>
  </si>
  <si>
    <r>
      <t xml:space="preserve">ד. תקבולי הממשלה ממסים יהיו גבוהים יותר מאשר במצב שבו עקומת הביקוש רגילה = </t>
    </r>
    <r>
      <rPr>
        <b/>
        <sz val="12"/>
        <color theme="1"/>
        <rFont val="David"/>
        <family val="2"/>
        <charset val="177"/>
      </rPr>
      <t>נכון</t>
    </r>
    <r>
      <rPr>
        <sz val="12"/>
        <color theme="1"/>
        <rFont val="David"/>
        <family val="2"/>
        <charset val="177"/>
      </rPr>
      <t xml:space="preserve">.  </t>
    </r>
  </si>
  <si>
    <t>עקומת ביקוש רגילה - הטלת המס ״מקררת את הצרכנים״ (פחות ביקוש)</t>
  </si>
  <si>
    <t>ולכן המס הכולל נמוך יותר (פחות יחידות)</t>
  </si>
  <si>
    <t>ביקוש קשיח לחלוטין - כלום לא מקרר את הצרכן. גובים מלא מס.</t>
  </si>
  <si>
    <t>עולם ללא מס</t>
  </si>
  <si>
    <t>צעד 1: הטילו מס 3 ש״ח</t>
  </si>
  <si>
    <t>צעד 2: הקטנת המס ב-1 ש״ח ל-2 ש״ח</t>
  </si>
  <si>
    <t>בעקבות הטלת המס - הראשונית (בסכום של 3 ש״ח)</t>
  </si>
  <si>
    <t>הכנסות הממשלה ממסים עלו מ-0 (התרשים הימני</t>
  </si>
  <si>
    <t>ביותר) ל-3QB שזו המכפלה של המס ליחידה - 3 ש״ח,</t>
  </si>
  <si>
    <t>בכמות החדשה שנקבעה בנק׳ החיתוך בין ההיצע החדש לביקוש.</t>
  </si>
  <si>
    <t>בעקבות הפחתת נטל המס- אך הוא עדיין חיובי,</t>
  </si>
  <si>
    <t xml:space="preserve">המס ליחידה יורד ל-2. </t>
  </si>
  <si>
    <t>לעומת זאת, הכמות עולה לכמות בנקודה C</t>
  </si>
  <si>
    <t>בעקבות הגדלת ההיצע.</t>
  </si>
  <si>
    <t>בסך הכל, תקבולי הממשלה ממסים הם</t>
  </si>
  <si>
    <t>כעת 2QC</t>
  </si>
  <si>
    <t>בעקבות הפחתת המס, המס ליחידה קטן</t>
  </si>
  <si>
    <t>אבל מספר היחידות גדל!</t>
  </si>
  <si>
    <t>לכן ללא מידע נוסף וספציפי לגבי עוצמת השינוי בכמות המבוקשת - לא נוכל לדעת</t>
  </si>
  <si>
    <t xml:space="preserve">האם בסך הכל תקבולי הממשלה ממסים עלו או ירדו. </t>
  </si>
  <si>
    <t xml:space="preserve">הטענה נכונה, ביקוש גמיש דן בסך ההוצאה ביחס למחיר, </t>
  </si>
  <si>
    <t>לא ניתן להסיק ממנו האם השינוי היחסי במס גבוה יותר או נמוך</t>
  </si>
  <si>
    <t>יותר מהשינוי היחסי במספר היחידות.</t>
  </si>
  <si>
    <t>מתן סובסידיה ליצרנים - עלייה בהיצע, היצרנים דורשים פחות כסף, עקום ההיצע נע למטה</t>
  </si>
  <si>
    <t>בנק׳ החיתוך החדשה שנוצרה בעקבות הסובסידיה,</t>
  </si>
  <si>
    <t xml:space="preserve">אנו מגלים שהכמות עולה והמחיר לצרכן יורד. </t>
  </si>
  <si>
    <t xml:space="preserve">הוצאות הצרכן הן המכפלה של המחיר בכמות. </t>
  </si>
  <si>
    <t xml:space="preserve">במקרה שלנו - ההשפעות על שני רכיבי ההוצאה </t>
  </si>
  <si>
    <t>הן בכיוונים מנוגדים.</t>
  </si>
  <si>
    <t>כדי לדעת איזו השפעה חזקה יותר, ובהתאם מה קורה</t>
  </si>
  <si>
    <t>לסך ההוצאה (האם סך המכפלה גדלה או ירדה) צריך</t>
  </si>
  <si>
    <t>לקבל מידע בדבר הגמישות.</t>
  </si>
  <si>
    <t>הביקוש גמיש: השינוי בכמות חזק יותר</t>
  </si>
  <si>
    <t>מהשינוי במחיר</t>
  </si>
  <si>
    <t>כלומר - ההוצאה עולה</t>
  </si>
  <si>
    <t>הביקוש קשיח: השינוי בכמות חלש יותר</t>
  </si>
  <si>
    <t>כלומר ההוצאה יורדת</t>
  </si>
  <si>
    <t>הביקוש יחידתי: ההשפעה בכיוונים</t>
  </si>
  <si>
    <t>מנוגדים מתקזזת, סך ההוצאה לל״ש</t>
  </si>
  <si>
    <t>זה בדיוק מה שאמרו</t>
  </si>
  <si>
    <t>בטענה א, לכן היא נכונה</t>
  </si>
  <si>
    <t>מצב מוצא:</t>
  </si>
  <si>
    <t>סובסידיה ליחידה (לסטודנט)</t>
  </si>
  <si>
    <t>מס׳ סטודנטים (יח׳)</t>
  </si>
  <si>
    <t>מצב חדש:</t>
  </si>
  <si>
    <t>סובסידיה ליחידה</t>
  </si>
  <si>
    <t xml:space="preserve">28,000 + 2,000 = </t>
  </si>
  <si>
    <t>מס׳ סטודנטים</t>
  </si>
  <si>
    <t>?</t>
  </si>
  <si>
    <t>סך הוצאות הממשלה</t>
  </si>
  <si>
    <t>30,000x</t>
  </si>
  <si>
    <t>האם סך ההוצאה מעל:</t>
  </si>
  <si>
    <t>כלומר 300 מיליון יותר ממצב המוצא.</t>
  </si>
  <si>
    <t>30,000x &gt; 4,500,000</t>
  </si>
  <si>
    <t>x &gt; 150,000</t>
  </si>
  <si>
    <t xml:space="preserve">אם מספר הסטודנטים יעלה מעל 150,000, הרי שעל פי הסובסידיה של 30,000 לסטודנט, סך הוצאות הממשלה תהיינה מעל 4,500,000,000 כלומר הטענה </t>
  </si>
  <si>
    <t xml:space="preserve">תהיה נכונה. </t>
  </si>
  <si>
    <t>האם מספר הסטודנטים אכן עולה בעקבות הגדלת הסובסידיה? הרי מספר הסטודנטים במצב המוצא היה 150,000, האם ניתן לומר שהגדלת</t>
  </si>
  <si>
    <t xml:space="preserve">הסובסידיה הגדילה את הנרשמים? אם כן, הטענה נכונה. </t>
  </si>
  <si>
    <t>ואכן, מתן סובסידיה (בין אם זו סובסידיה ליצרן - למוסדות להשכלה גבוהה, או לצרכן - לסטודנט) בהחלט צפויה להגדיל את הכמות</t>
  </si>
  <si>
    <t xml:space="preserve">אל מעל למצב המוצא (אלא אם כן הביקוש קשיח לחלוטין, מה שלא קורה כאן). </t>
  </si>
  <si>
    <t>לחובבי הגרפים:</t>
  </si>
  <si>
    <t>בסך הכל המלבן הכחול המציג את הוצאות הממשלה</t>
  </si>
  <si>
    <t>חייב להיות מעל 4,500,000,000 משום ש-QC חייב להיות</t>
  </si>
  <si>
    <t xml:space="preserve">מעל 150,000 </t>
  </si>
  <si>
    <t>מה שאומר שהוצאות הממשלה עלו ביותר מ-300,000,000</t>
  </si>
  <si>
    <t xml:space="preserve">לגבי השינוי במחיר לסטודנט: למעט מצבים גמישים לחלוטין </t>
  </si>
  <si>
    <t>וקשיחים לחלוטין (במצב הרגיל, בברירת המחדל של עקומות</t>
  </si>
  <si>
    <t>ביקוש והיצע רגילות) השינוי במחיר הנובע ממס ו/או מסובסידיה</t>
  </si>
  <si>
    <t>תמיד חלש יותר מגובה המס או הסובסידיה עצמה.</t>
  </si>
  <si>
    <t>בשפה פשוטה: אם מטילים מס של 2 ש״ח, המחיר יעלה בפחות מ-2 ש״ח.</t>
  </si>
  <si>
    <t xml:space="preserve">אם מעניקים סובסידיה 2 ש״ח, המחיר ירד בפחות מ-2 ש״ח. </t>
  </si>
  <si>
    <t>לכן במקרה זה המחיר לסטודנט ירד בפחות מסך הסובסידיה,</t>
  </si>
  <si>
    <t xml:space="preserve">כלומר בפחות מ-2,000. </t>
  </si>
  <si>
    <t>מפגש 8 - המשך התערבות ממשלתית - מחיר מקסימום ומינימום</t>
  </si>
  <si>
    <t>אנו כבר מכירים מהמפגש הקודם את ההשלכות של מסים וסובסידיות על שיווי המשקל, המחיר ליצרן, המחיר לצרכן,</t>
  </si>
  <si>
    <t xml:space="preserve">הוצאות הצרכנים ונושאים נוספים (כגון רווחה). </t>
  </si>
  <si>
    <t>היום נכנס לסוג נוסף של התערבות, שאמיר מאד אוהב - קביעת מחירים על ידי הממשלה כאקט התערבותי. נדבר</t>
  </si>
  <si>
    <t xml:space="preserve">ספציפית על מחירי מקסימום ומינימום. </t>
  </si>
  <si>
    <t>מוטיבציה כלכלית</t>
  </si>
  <si>
    <t xml:space="preserve">נקודת המוצא שלנו תהיה תחרות משוכללת. ביקוש, היצע, ומחיר שנקבע לפי ההצטלבות ביניהם. </t>
  </si>
  <si>
    <t>אלא שעלולים להיות חסרונות כלכליים לקביעת מחיר בדרך הזו:</t>
  </si>
  <si>
    <t>א. נניח שמדובר במוצר צריכה בסיסי (לחם אחיד, גבינה לבנה, ביצה אחת, אשל, מלח ועוד - אפשר לחפש בגוגל</t>
  </si>
  <si>
    <t>מוצרים בפיקוח מחירים) - בהחלט ייתכן שהמחיר שנקבע באופן ״רגיל״ בשיווי משקל יהיה גבוה מדי (באופן</t>
  </si>
  <si>
    <t xml:space="preserve">שמקשה על צריכתו). על מנת לטפל בבעיה, הממשלה יכולה לקבוע מחיר מקסימום למוצר. </t>
  </si>
  <si>
    <t>ב. נניח שמדובר במוצר שהמחיר שנקבע לו נמוך מדי - מקשה על יצרנים להפיק רווחים ולשמור על הקיום הכלכלי</t>
  </si>
  <si>
    <t>שלהם / להתפתח / להשקיע בתשתיות, הממשלה עשויה להתערב ולקבוע למוצר מחיר מינימלי כדי לשמור על רווחת</t>
  </si>
  <si>
    <t xml:space="preserve">היצרנים. </t>
  </si>
  <si>
    <t>תרגיל 1 - מחיר מקסימום</t>
  </si>
  <si>
    <t xml:space="preserve">במדינת ״משה״ בענף הנקניק עקומות הביקוש וההיצע רגילות. </t>
  </si>
  <si>
    <t>לאחרונה, חלה עלייה משמעותית במחירי התשומות לייצור נקניק כגון כרבולות, פופיקים וכיוצא בזה, וכפועל יוצא</t>
  </si>
  <si>
    <t xml:space="preserve">עלה מחיר הנקניק בשיווי משקל. </t>
  </si>
  <si>
    <t>לאור מחאה ציבורית לגבי מחירי הנקניק, הנחשב כמוצר צריכה בסיסי במדינה, החליטה הממשלה על קביעת מחיר</t>
  </si>
  <si>
    <t>א. הציגו את כל תהליך ההשתלשלות: שיווי משקל מקורי, שיווי משקל חדש (שהוביל לעליית המחיר) ומחיר המקסימום.</t>
  </si>
  <si>
    <t xml:space="preserve">ב. הסבירו את המשמעות הכלכלית הפוטנציאלית של קביעת מחיר מקסימום. </t>
  </si>
  <si>
    <t>מצב התחלתי</t>
  </si>
  <si>
    <t>עלייה במחיר התשומות</t>
  </si>
  <si>
    <t>מקסימום למוצר במחיר ששווה למחיר ששרר בשיווי המשקל המקורי (טרם עליית מחירי התשומה).</t>
  </si>
  <si>
    <t xml:space="preserve">קביעת מחיר מקסימום </t>
  </si>
  <si>
    <t>מחיר התחלתי P0</t>
  </si>
  <si>
    <t>מחיר עולה ל-P1</t>
  </si>
  <si>
    <t>הממשלה קובעת שלא ניתן למכור את המוצר</t>
  </si>
  <si>
    <t>ביותר מ-P0 ומגדירה אותו כ-Pmax</t>
  </si>
  <si>
    <t>בשיווי המשקל לפני ההתערבות, בנקודה 1, היה שוויון בין הכמות המבוקשת לבין</t>
  </si>
  <si>
    <t xml:space="preserve">הכמות המוצעת (נקודת חיתוך). </t>
  </si>
  <si>
    <t>אם הממשלה קובעת מחיר מקסימום נמוך יותר, אז:</t>
  </si>
  <si>
    <t>היצרנים יסכימו לייצר פחות (פחות משתלם להם לייצר)</t>
  </si>
  <si>
    <t xml:space="preserve">הצרכנים ירצו לצרוך יותר (יותר משתלם להם לצרוך). </t>
  </si>
  <si>
    <t xml:space="preserve">לכן נוצר עודף ביקוש. </t>
  </si>
  <si>
    <t>אנשים קונים מהר את כל הכמות ומוכרים אותה באופן לא מדווח במחירים גבוהים יותר.</t>
  </si>
  <si>
    <t xml:space="preserve">סינדרום קראנץ׳ הפיסטוק. </t>
  </si>
  <si>
    <r>
      <rPr>
        <b/>
        <sz val="12"/>
        <color theme="1"/>
        <rFont val="David"/>
        <family val="2"/>
        <charset val="177"/>
      </rPr>
      <t>עודף הביקוש</t>
    </r>
    <r>
      <rPr>
        <sz val="12"/>
        <color theme="1"/>
        <rFont val="David"/>
        <family val="2"/>
        <charset val="177"/>
      </rPr>
      <t xml:space="preserve"> - משמעו: אנשים רוצים לקנות, ואין מספיק (סינדרום המדף הריק). </t>
    </r>
  </si>
  <si>
    <r>
      <t xml:space="preserve">במצב כזה גם נוצר </t>
    </r>
    <r>
      <rPr>
        <b/>
        <sz val="12"/>
        <color theme="1"/>
        <rFont val="David"/>
        <family val="2"/>
        <charset val="177"/>
      </rPr>
      <t>תמריץ להיווצרות שוק שחור</t>
    </r>
    <r>
      <rPr>
        <sz val="12"/>
        <color theme="1"/>
        <rFont val="David"/>
        <family val="2"/>
        <charset val="177"/>
      </rPr>
      <t>:</t>
    </r>
  </si>
  <si>
    <t xml:space="preserve">כדי לטפל בבעיות אלו יש לבצע פעולות נוספות. נדון בהן במקביל בהמשך. </t>
  </si>
  <si>
    <t>תרגיל 2 - מחיר מינימום</t>
  </si>
  <si>
    <t xml:space="preserve">בענף הסוזוקי סוויפט (המכונית שמייצרת טיילור סוויפט) עקומות הביקוש וההיצע רגילות. </t>
  </si>
  <si>
    <t xml:space="preserve">הממשלה רואה ביצרני הרכב במדינה נכס אסטרטגי, הקשור ליכולת המדינה לתפקד באופן עצמאי. </t>
  </si>
  <si>
    <t>לשם כך, היא מעוניינת לקבוע מחיר מינימום למוצר, וזאת, הואיל ובמחיר שנקבע בתחרות משוכללת, רווחי היצרנים</t>
  </si>
  <si>
    <t xml:space="preserve">מקשים עליהם לשמור עתודות כספיות להרחבת תשתיות ושיפור מתקני הייצור. </t>
  </si>
  <si>
    <t>א. הציגו את סוגיית מחיר המינימום באופן גרפי. זהו האם נוצר עודף ביקוש או עודף היצע במחיר המינימום?</t>
  </si>
  <si>
    <t xml:space="preserve">ב. הסבירו את הבעיה הכלכלית שעשויה להיווצר כתוצאה מהנהגת מחיר המינימום. </t>
  </si>
  <si>
    <t xml:space="preserve">קביעת מחיר מינימום </t>
  </si>
  <si>
    <t>למעשה: בשיווי משקל המחיר היה נמוך יחסית P0</t>
  </si>
  <si>
    <t>הממשלה ניסתה להיטיב עם היצרנים על ידי קביעת מחיר</t>
  </si>
  <si>
    <t>מינימום (מחיר שלא ניתן למכור בפחות ממנו) שהוא גבוה</t>
  </si>
  <si>
    <t xml:space="preserve">ממחיר שיווי המשקל. </t>
  </si>
  <si>
    <t>הבעיה שנוצרה: אם בשיווי משקל כמות מבוקשת = כמות מוצעת</t>
  </si>
  <si>
    <t>העלאת המחיר: מקטינה כמות מבוקשת ומגדילה כמות מוצעת</t>
  </si>
  <si>
    <t xml:space="preserve">כפועל יוצא - הנהגת מחיר המינימום מובילה לעודף היצע. </t>
  </si>
  <si>
    <t>הבעיה: היצרן לא מצליח להפטר מהסחורה!</t>
  </si>
  <si>
    <t>תרגיל 3 - טיפול בסוגיית מחיר מקסימום - סובסידיה</t>
  </si>
  <si>
    <t>תרגיל 4 - טיפול בסוגיית מחיר מקסימום - פתיחת השוק לייבוא</t>
  </si>
  <si>
    <t xml:space="preserve">במשק מסויים ידוע שהונהג מחיר מקסימום ללחם שנמוך יותר מהמחיר בשיווי המשקל בתחרות משוכללת. </t>
  </si>
  <si>
    <t xml:space="preserve">טענה 1: במצב הקיים, בעקבות הנהגת מחיר המקסימום, יווצר עודף היצע למוצר. </t>
  </si>
  <si>
    <t xml:space="preserve">טענה 2: הנהגת מחיר המקסימום יווצר עודף ביקוש למוצר. </t>
  </si>
  <si>
    <t xml:space="preserve">נדרש: לגבי כל אחת מהטענות, קבעו האם היא נכונה או שגויה. </t>
  </si>
  <si>
    <t>טענות 1 ו-2:</t>
  </si>
  <si>
    <t>טענה 3:</t>
  </si>
  <si>
    <t>טענה 4:</t>
  </si>
  <si>
    <t>במחיר המקסימום, הנקודה על עקום D (כמות מבוקשת)</t>
  </si>
  <si>
    <t>היא מימין לנקודה על עקום S (כמות מוצעת)</t>
  </si>
  <si>
    <t xml:space="preserve">כלומר נוצר עודף ביקוש </t>
  </si>
  <si>
    <t xml:space="preserve">טענה 3: פתרון אפשרי לבעיות שעלולות להיווצר כתוצאה ממחיר המקסימום הוא סובסידיה ליצרן. </t>
  </si>
  <si>
    <t>תזכורת: הבעיות הן עודף ביקוש (לקוחות רוצים</t>
  </si>
  <si>
    <t>לקנות ואין...) ובנוסף, עצם קיום עודף הביקוש</t>
  </si>
  <si>
    <t>יוצר תמריץ ליצירת שוק שחור (מכירות לא מדווחות</t>
  </si>
  <si>
    <t>במחיר גבוה)</t>
  </si>
  <si>
    <t xml:space="preserve">מתן סובסידיה ליצרן מגדילה את ההיצע, </t>
  </si>
  <si>
    <t xml:space="preserve">מבלי להשפיע על הביקוש. אם ההיצע גדל, </t>
  </si>
  <si>
    <t>והביקוש ללא שינוי - עודף הביקוש מצמטמצם</t>
  </si>
  <si>
    <t>אם הסובסידיה תהיה מספיק גבוהה ניתן יהיה</t>
  </si>
  <si>
    <t>לנטרל לחלוטין את עודף הביקוש ובעיותיו</t>
  </si>
  <si>
    <r>
      <t xml:space="preserve">לכן טענה 1 שגויה (אין עודף היצע) </t>
    </r>
    <r>
      <rPr>
        <b/>
        <sz val="10"/>
        <color theme="1"/>
        <rFont val="David"/>
        <family val="2"/>
        <charset val="177"/>
      </rPr>
      <t>וטענה 2 נכונה</t>
    </r>
    <r>
      <rPr>
        <sz val="10"/>
        <color theme="1"/>
        <rFont val="David"/>
        <family val="2"/>
        <charset val="177"/>
      </rPr>
      <t xml:space="preserve"> (עודף ביקוש)</t>
    </r>
  </si>
  <si>
    <t xml:space="preserve">טענה 4: אם הממשלה תטיל מס במקביל להנהגת מחיר המקסימום, היא תוכל למנוע עודף ביקוש. </t>
  </si>
  <si>
    <t>אם תופעת עודף הביקוש נפתרת על בסיס</t>
  </si>
  <si>
    <t>סובסידיה, לעשות ההפך (מס) לא יפתור את הבעיה</t>
  </si>
  <si>
    <r>
      <t xml:space="preserve">הטענה </t>
    </r>
    <r>
      <rPr>
        <b/>
        <sz val="10"/>
        <color theme="1"/>
        <rFont val="David"/>
        <family val="2"/>
        <charset val="177"/>
      </rPr>
      <t>שגויה</t>
    </r>
  </si>
  <si>
    <t>כחלק מגילדת יצרני המלבי הישראלית דביר דוכן כפוף לתקנות החקיקה בישראל המגבילות את מחיר המכירה</t>
  </si>
  <si>
    <t xml:space="preserve">ליחידת מלבי בקופסה ענקית. </t>
  </si>
  <si>
    <t xml:space="preserve">לאחרונה הונהג מחיר מקסימום למוצר הואיל ומלבי הוגדר בתור מוצר צריכה בסיסי. </t>
  </si>
  <si>
    <t xml:space="preserve">יצרני המלבי המקומיים הקטינו כפועל יוצא בהיקף משמעותי את הסחורה המוצעת על ידם. </t>
  </si>
  <si>
    <t xml:space="preserve">לאחר מחאת הציבור שנקלע למצוקת מלבי, החליטה הממשלה לפתוח את שוק המלבי לייבוא ללא מכסים או </t>
  </si>
  <si>
    <t xml:space="preserve">מגבלות: למעט העובדה שמכירת המלבי המיובא תבוצע גם היא בכוף למגבלת מחיר המקסימום. </t>
  </si>
  <si>
    <t>הסבירו / הציגו כיצד ייבוא המלבי מהשוק העולמי יכול לפתור את הבעיות הנוצרות כתוצאה מהנהגת מחיר המקסימום,</t>
  </si>
  <si>
    <t xml:space="preserve">אם בכלל. </t>
  </si>
  <si>
    <t>המצב בשוק ללא ייבוא ובכפוף למחיר מקסימום</t>
  </si>
  <si>
    <t>המצב בשוק בהנחת ייבוא חופשי, הכפוף למכירה במחיר המקסימום לכל היותר</t>
  </si>
  <si>
    <t>בשוק העולמי - שהוא שוק ״גדול מאד״ אנו מניחים שניתן לרכוש את המוצר</t>
  </si>
  <si>
    <t>במחיר קבוע - בכל כמות.</t>
  </si>
  <si>
    <t>במבט על השוק העולמי בלבד, עקום ההיצע (העולמי) ייראה כך:</t>
  </si>
  <si>
    <t>אם המחיר העולמי גבוה ממחיר המקסימום</t>
  </si>
  <si>
    <t>לא יבוצע ייבוא, ועצם האפשרות לייבא</t>
  </si>
  <si>
    <t>חסרת משמעות לעניין הטיפול בעוקף הביקוש</t>
  </si>
  <si>
    <t xml:space="preserve">אם המחיר העולמי הוא בדיוק מחיר </t>
  </si>
  <si>
    <t>המקסימום, עודף הביקוש ייסגר,</t>
  </si>
  <si>
    <t xml:space="preserve">אך מצב היצרנים לא ישתנה בהשוואה </t>
  </si>
  <si>
    <t xml:space="preserve">למצב ללא ייבוא. </t>
  </si>
  <si>
    <t>אם המחיר העולמי נמוך ממחיר המקסימום</t>
  </si>
  <si>
    <t>מחיר המקסימום יהפוך ללא אפקטיבי</t>
  </si>
  <si>
    <t>והיצרנים המקומיים ייפגעו</t>
  </si>
  <si>
    <t>תרגיל 4.1 - שאלה ממוקדת יותר על מחיר מקסימום וייבוא</t>
  </si>
  <si>
    <t>טענה 1: כאשר מונהג מחיר מקסימום שגבוה ממחיר שיווי המשקל, יווצר עודף ביקוש למוצר</t>
  </si>
  <si>
    <t>טענה 2: כאשר מונהג מחיר מקסימום שגבוה ממחיר שיווי המשקל, יווצר עודף היצע למוצר</t>
  </si>
  <si>
    <t>טענה 3: כאשר מונהג מחיר מקסימום שנמוך ממחיר שיווי המשקל, יווצר עודף ביקוש למוצר</t>
  </si>
  <si>
    <t>טענה 4: כאשר מונהג מחיר מקסימום שנמוך ממחיר שיווי המשקל, פתיחת המשק לייבוא בהכרח תמנע עודפי ביקוש</t>
  </si>
  <si>
    <t>נדרש: חוו דעתכם לגבי כל טענה - האם היא נכונה / לא ונמקו.</t>
  </si>
  <si>
    <t>טענה 1 + 2: מחיר מקסימום גבוה ממחיר ש״מ</t>
  </si>
  <si>
    <t>טענה 3 + 4: מחיר מקסימום נמוך ממחיר ש״מ</t>
  </si>
  <si>
    <t xml:space="preserve">כאשר מחיר המקסימום גבוה ממחיר </t>
  </si>
  <si>
    <t>שיווי משקל המחיר ייקבע לפי שיווי</t>
  </si>
  <si>
    <t>המשקל: נמצאים במצב שבו מחיר</t>
  </si>
  <si>
    <t>המקסימום ״לא אפקטיבי״, כאשר גם המחיר</t>
  </si>
  <si>
    <t>וגם הכמות בנקודה 0 (נק׳ חיתוך)</t>
  </si>
  <si>
    <t>וללא עודף ביקוש / עודף היצע</t>
  </si>
  <si>
    <t>כאשר מחיר המקסימום נמוך ממחיר שיווי משקל</t>
  </si>
  <si>
    <t>המחיר ייקבע לפי מחיר המקסימום הקבוע</t>
  </si>
  <si>
    <t>כלומר, תיווצר מגבלת מחיר מקסימום ״אפקטיבית״</t>
  </si>
  <si>
    <t>שכמו שראינו - תוביל לעודף ביקוש</t>
  </si>
  <si>
    <t>הצרכנים</t>
  </si>
  <si>
    <t>היצרנים</t>
  </si>
  <si>
    <t>צרכנים ויצרנים</t>
  </si>
  <si>
    <t>מסרבים להיות אויבים</t>
  </si>
  <si>
    <t>טענות 1, 2 שגויות</t>
  </si>
  <si>
    <t>טענה 3 נכונה.</t>
  </si>
  <si>
    <t xml:space="preserve">טענה 4 שגויה - הראינו בשאלה הקודמת שייבוא יפתור בעיות </t>
  </si>
  <si>
    <t>של עודף ביקוש במחיר מקסימום, רק אם המחיר העולמי</t>
  </si>
  <si>
    <t xml:space="preserve">קטן או שווה למחיר המקסימום. </t>
  </si>
  <si>
    <t>תרגיל 5 - טיפול בסוגיית מחיר מינימום - קניית עודפים</t>
  </si>
  <si>
    <t>טענה 3: הנהגת מחיר המינימום תיצור עודף ביקוש למוצר, ולחץ לעליית מחירים</t>
  </si>
  <si>
    <t xml:space="preserve">במשק שכפוף לתנאי תחרות משוכללת הונהג מחיר מינימום אפקטיבי במוצר מסוים. </t>
  </si>
  <si>
    <t xml:space="preserve">נדרש: דונו בכל טענה. האם היא נכונה / לא ונמקו. </t>
  </si>
  <si>
    <t>טענה 1</t>
  </si>
  <si>
    <t>טענה 4</t>
  </si>
  <si>
    <t>טענה 1: הממשלה יכולה להקטין פגיעה ביצרנים הנובעת ממחיר המינימום, באמצעות פתיחת המשק לייבוא</t>
  </si>
  <si>
    <t>טענה 2: הממשלה יכולה להקטין פגיעה בצרכנים על ידי מתן סובסידיה ליצרנים</t>
  </si>
  <si>
    <t>טענה 4: הממשלה יכולה להקטין פגיעה בצרכנים במידה ותקטין את המחיר של מוצרים תחליפיים</t>
  </si>
  <si>
    <t xml:space="preserve">כאשר מונהג מחיר מינימום אפקטיבי - </t>
  </si>
  <si>
    <t>נקבע מחיר שהוא גבוה יותר ממחיר</t>
  </si>
  <si>
    <t>המוצר בתחרות משוכללת, מה שיוצר</t>
  </si>
  <si>
    <t xml:space="preserve">בהגדרה עודף היצע במחיר המינימום. </t>
  </si>
  <si>
    <t>ומה לגבי ייבוא? ייבוא מהעולם מגדיל עוד יותר</t>
  </si>
  <si>
    <t>את ההיצע בשוק המקומי; ואם מלכתחילה</t>
  </si>
  <si>
    <t xml:space="preserve">התקיים עודף היצע - הייבוא לא יועיל כלל. </t>
  </si>
  <si>
    <t xml:space="preserve">טענה 1 שגויה. </t>
  </si>
  <si>
    <t xml:space="preserve">זכרו: מחיר מינימום יוצר עודף היצע. </t>
  </si>
  <si>
    <t>מתן סובסידיה ליצרן רק תגדיל עוד יותר את ההיצע,</t>
  </si>
  <si>
    <t xml:space="preserve">ובכך - תחריף את הבעיה. </t>
  </si>
  <si>
    <t xml:space="preserve">לכן טענה 2 שגויה. </t>
  </si>
  <si>
    <t>זכרו: מחיר מינימום קובע מחיר גבוה יחסית,</t>
  </si>
  <si>
    <t>ואם הוא אפקטיבי - מחיר שגבוה ממחיר שיווי משקל</t>
  </si>
  <si>
    <t>כפועל יוצא - הכמות המוצעת גבוהה מכמות שיווי משקל,</t>
  </si>
  <si>
    <t>והכמות המבוקשת נמוכה מכמות שיווי משקל</t>
  </si>
  <si>
    <t xml:space="preserve">כך שבסך הכל נוצר עודף היצע ולא עודף ביקוש. </t>
  </si>
  <si>
    <t>תזכורת: כאשר חלה ירידה במחיר מוצרים</t>
  </si>
  <si>
    <t>תחליפיים, הביקוש למוצר הנדון - יורד</t>
  </si>
  <si>
    <t xml:space="preserve">הירידה בביקוש בכפוף למחיר מינימום גבוה, </t>
  </si>
  <si>
    <t xml:space="preserve">רק תגדיל עוד יותר את עודף ההיצע. </t>
  </si>
  <si>
    <t>אלא... שמה שלא רואים בגרף... וצריך להבין כלכלית:</t>
  </si>
  <si>
    <t>ברגע שסיפקת לציבור תחליף זול</t>
  </si>
  <si>
    <t>למוצר שהממשלה דפקה לו מחיר מינימום בשחקים</t>
  </si>
  <si>
    <t>בהגדרה היטבת עמו - כי נתת לו פתרון מסוים</t>
  </si>
  <si>
    <t>לכן הטענה נכונה</t>
  </si>
  <si>
    <t>תרגיל 6 - (נפתר בתרגול) טיפול בסוגיית מחיר מינימום - היגדים תיאורטיים</t>
  </si>
  <si>
    <t xml:space="preserve">במשק המצוי בתחרות משוכללת נקבע מחיר שיווי משקל שסומן כ- *P. </t>
  </si>
  <si>
    <t xml:space="preserve">לאחרונה, הנהיגה הממשלה מחיר מינימום למוצר. </t>
  </si>
  <si>
    <t xml:space="preserve">טענה 1: במידה ומחיר המינימום לא אפקטיבי, המוצר יימכר במחיר גבוה ממחיר *P כלומר </t>
  </si>
  <si>
    <t>P &gt; P*</t>
  </si>
  <si>
    <t>טענה 2: במידה ומחיר המינימום אפקטיבי, תחול פגיעה בצרכנים</t>
  </si>
  <si>
    <t>טענה 3: במידה ומחיר המינימום אפקטיבי, הממשלה צריכה לפתוח את השוק לייבוא, כדי להתמודד עם עודפי הביקוש</t>
  </si>
  <si>
    <t>ד. טענות 1 ו-3</t>
  </si>
  <si>
    <t>ה. כל הטענות שגויות</t>
  </si>
  <si>
    <t>מחיר מינימום: מחיר שנקבע על ידי הריבון</t>
  </si>
  <si>
    <t xml:space="preserve">ולא ניתן למכור את המוצרים במחיר נמוך ממנו - </t>
  </si>
  <si>
    <t>כמובן שאפשר למכור במחיר גבוה ממנו.</t>
  </si>
  <si>
    <t>מחיר מינימום</t>
  </si>
  <si>
    <t>אפקטיבי</t>
  </si>
  <si>
    <t>יוצר מגבלה</t>
  </si>
  <si>
    <t>אמיתית:</t>
  </si>
  <si>
    <t>שגבוה ממחיר</t>
  </si>
  <si>
    <t>שיווי משקל</t>
  </si>
  <si>
    <t>לא אפקטיבי</t>
  </si>
  <si>
    <t>כאשר מחיר המינימום</t>
  </si>
  <si>
    <t>נמוך ממחיר שיווי משקל</t>
  </si>
  <si>
    <t>המחיר בפועל ייקבע</t>
  </si>
  <si>
    <t>לפי מחיר שיווי משקל</t>
  </si>
  <si>
    <t>המחיר ייקבע לפיו</t>
  </si>
  <si>
    <t>מחיר מינימום לא אפקטיבי:</t>
  </si>
  <si>
    <t>בקצרה: מחיר מינימום לא אפקטיבי = המחיר בפועל זהה (ולא גדול) ממחיר שיווי משקל</t>
  </si>
  <si>
    <t>מחיר מינימום אפקטיבי:</t>
  </si>
  <si>
    <t>המחיר עולה</t>
  </si>
  <si>
    <t>הכמות הנצרכת ע״י</t>
  </si>
  <si>
    <t>הצרכן יורדת (נקודה A)</t>
  </si>
  <si>
    <t>לקנות פחות במחיר</t>
  </si>
  <si>
    <t>גבוה יותר - פגיעה</t>
  </si>
  <si>
    <t>ברווח הצרכן</t>
  </si>
  <si>
    <r>
      <t xml:space="preserve">לפיכך </t>
    </r>
    <r>
      <rPr>
        <b/>
        <sz val="12"/>
        <color rgb="FFFF0000"/>
        <rFont val="David"/>
        <family val="2"/>
        <charset val="177"/>
      </rPr>
      <t>טענה 1 שגויה.</t>
    </r>
    <r>
      <rPr>
        <sz val="12"/>
        <color theme="1"/>
        <rFont val="David"/>
        <family val="2"/>
        <charset val="177"/>
      </rPr>
      <t xml:space="preserve"> </t>
    </r>
  </si>
  <si>
    <r>
      <t xml:space="preserve">לפיכך </t>
    </r>
    <r>
      <rPr>
        <b/>
        <sz val="12"/>
        <color rgb="FF00B050"/>
        <rFont val="David"/>
        <family val="2"/>
        <charset val="177"/>
      </rPr>
      <t>טענה 2 נכונה</t>
    </r>
    <r>
      <rPr>
        <sz val="12"/>
        <color theme="1"/>
        <rFont val="David"/>
        <family val="2"/>
        <charset val="177"/>
      </rPr>
      <t xml:space="preserve">: במידה ומחיר המינימום אפקטיבי, המחיר עולה והצרכן צורך פחות ונפגעת רווחתו. </t>
    </r>
  </si>
  <si>
    <r>
      <rPr>
        <b/>
        <sz val="12"/>
        <color rgb="FFFF0000"/>
        <rFont val="David"/>
        <family val="2"/>
        <charset val="177"/>
      </rPr>
      <t>טענה 3 שגויה</t>
    </r>
    <r>
      <rPr>
        <sz val="12"/>
        <color theme="1"/>
        <rFont val="David"/>
        <family val="2"/>
        <charset val="177"/>
      </rPr>
      <t xml:space="preserve"> - הואיל והיא טוענת שמחיר מינימום אפקטיבי יוצר עודף ביקוש. זה לא נכון.</t>
    </r>
  </si>
  <si>
    <r>
      <t xml:space="preserve">מחיר מינימום אפקטיבי הוא מחיר גבוה, שיוצר </t>
    </r>
    <r>
      <rPr>
        <b/>
        <sz val="12"/>
        <color theme="1"/>
        <rFont val="David"/>
        <family val="2"/>
        <charset val="177"/>
      </rPr>
      <t>עודף היצע</t>
    </r>
    <r>
      <rPr>
        <sz val="12"/>
        <color theme="1"/>
        <rFont val="David"/>
        <family val="2"/>
        <charset val="177"/>
      </rPr>
      <t xml:space="preserve">. </t>
    </r>
  </si>
  <si>
    <t xml:space="preserve">לסיכום, הואיל ורק טענה 2 נכונה, התשובה לשאלה אמריקאית זו היא ב. </t>
  </si>
  <si>
    <t>תרגיל 7 - (נפתר בתרגול) טיפול בסוגיית מחיר מקסימום - היגדים תיאורטיים</t>
  </si>
  <si>
    <t xml:space="preserve">משק מצוי בשיווי משקל של תחרות משוכללת, ללא התערבות ממשלתית כלשהי. </t>
  </si>
  <si>
    <t xml:space="preserve">המחיר שנקבע בשיווי משקל הוא 10 ש״ח ליחידה. </t>
  </si>
  <si>
    <t xml:space="preserve">לאחרונה, החליטה הממשלה להנהיג מחיר מקסימום למוצר. </t>
  </si>
  <si>
    <t xml:space="preserve">טענה 1: במידה ומחיר המקסימום הוא 12 ש״ח ליחידה, הוא יוגדר כמחיר מקסימום לא אפקטיבי, ולא ישפיע על המחיר, הכמות והוצאות הצרכנים. </t>
  </si>
  <si>
    <t xml:space="preserve">טענה 2: במידה ומחיר המקסימום הוא 8 ש״ח ליחידה, הוא יוגדר כמחיר מקסימום אפקטיבי, שיגרום להפחתת המחיר והפחתת הכמות הנצרכת על ידי צרכנים. </t>
  </si>
  <si>
    <t xml:space="preserve">טענה 3: במידה ומחיר המקסימום הוא 8 ש״ח ליחידה, יווצר עודף ביקוש במשק. </t>
  </si>
  <si>
    <t xml:space="preserve">טענה 4: במידה ובמקביל להנהגת מחיר מקסימום של 8 ש״ח ליחידה תחול ירידה משמעותית בביקוש, עודפי היצרן לא ישתנו ביחס למצב המוצא. </t>
  </si>
  <si>
    <t>מחיר מקסימום לא אפקטיבי:</t>
  </si>
  <si>
    <t>מחיר מקסימום לא אפקטיבי: מחיר מקסימום שנקבע במחיר הגבוה ממחיר שיווי המשקל.</t>
  </si>
  <si>
    <t xml:space="preserve">הואיל וניתן למכור בפחות ממחיר המקסימום - המחיר בפועל יהיה זהה למחיר שיווי משקל. </t>
  </si>
  <si>
    <t xml:space="preserve">מחיר מקסימום אפקטיבי: מחיר מקסימום שנקבע במחיר הנמוך ממחיר שיווי המשקל. </t>
  </si>
  <si>
    <t xml:space="preserve">הואיל ולא ניתן למכור במחיר גבוה ממחיר המקסימום - המחיר בפועל יהיה זהה לו. </t>
  </si>
  <si>
    <t>נתון - מצב מוצא - מחיר</t>
  </si>
  <si>
    <t xml:space="preserve">שיווי משקל = 10 ש״ח </t>
  </si>
  <si>
    <t xml:space="preserve">מה שאומר שנשארים בנקודת שיווי משקל 0: כמויות זהות, מחירים זהים, הוצאות ורווחת צרכנים = הכל זהה. </t>
  </si>
  <si>
    <r>
      <t xml:space="preserve">הטענה </t>
    </r>
    <r>
      <rPr>
        <b/>
        <sz val="12"/>
        <color rgb="FF00B050"/>
        <rFont val="David"/>
        <family val="2"/>
        <charset val="177"/>
      </rPr>
      <t>נכונה</t>
    </r>
    <r>
      <rPr>
        <sz val="12"/>
        <color theme="1"/>
        <rFont val="David"/>
        <family val="2"/>
        <charset val="177"/>
      </rPr>
      <t>. היא מציגה מצב שבו מחיר המקסימום 12 גבוה ממחיר שיווי משקל 10, לכן מחיר המקסימום לא אפקטיבי (חסר השפעה ממשית)</t>
    </r>
  </si>
  <si>
    <t xml:space="preserve">במידה ומחיר המקסימום 8 ש״ח, הוא נמוך ממחיר שיווי משקל 10, ולכן מהווה מחיר מקסימום אפקטיבי. </t>
  </si>
  <si>
    <t>המחיר כמובן יורד מ-10 ש״ח (בשיווי משקל) ל-8 ש״ח (המחיר שקבעה הממשלה), אמנם בעקבות המחיר הנמוך - הצרכנים רוצים לקנות יותר (הכמות המבוקשת עולה)</t>
  </si>
  <si>
    <t xml:space="preserve">אבל היצרנים מציעים פחות סחורה (כמות מוצעת יורדת לאור ירידת המחיר הכפויה). הצרכנים נאלצים להסתפק בכמות המוצעת שירדה, שנמוכה מכמות שיווי משקל. </t>
  </si>
  <si>
    <r>
      <t xml:space="preserve">בקצרה: הטענה </t>
    </r>
    <r>
      <rPr>
        <b/>
        <sz val="12"/>
        <color rgb="FF00B050"/>
        <rFont val="David"/>
        <family val="2"/>
        <charset val="177"/>
      </rPr>
      <t>נכונה</t>
    </r>
    <r>
      <rPr>
        <b/>
        <sz val="12"/>
        <color theme="1"/>
        <rFont val="David"/>
        <family val="2"/>
        <charset val="177"/>
      </rPr>
      <t xml:space="preserve">. מחיר המקסימום אפקטיבי בהגדרה, הצרכנים צורכים פחות לאור צמצום הכמות המוצעת. </t>
    </r>
  </si>
  <si>
    <t>ובנוסף - מבחינה הגיונית - הירידה במחיר תגדיל כמות מבוקשת, תקטין כמות מוצעת.</t>
  </si>
  <si>
    <r>
      <t xml:space="preserve">הטענה </t>
    </r>
    <r>
      <rPr>
        <b/>
        <sz val="12"/>
        <color rgb="FF00B050"/>
        <rFont val="David"/>
        <family val="2"/>
        <charset val="177"/>
      </rPr>
      <t>נכונה</t>
    </r>
    <r>
      <rPr>
        <sz val="12"/>
        <color theme="1"/>
        <rFont val="David"/>
        <family val="2"/>
        <charset val="177"/>
      </rPr>
      <t xml:space="preserve">. כאשר מחיר המקסימום - 8 נמוך ממחיר שיווי משקל - 10, אזי הוא אפקטיבי, נוצר עודף ביקוש כפי שאפשר לראות בתרשים, </t>
    </r>
  </si>
  <si>
    <t>מחיר מקסימום אפקטיבי - לטובת טענות 2,3</t>
  </si>
  <si>
    <t>מחיר מקסימום אפקטיבי - לטובת טענה 4</t>
  </si>
  <si>
    <t>תחילה - המצב לפני הנהגת מחיר המקסימום</t>
  </si>
  <si>
    <t>לאחר הנהגת מחיר המקסימום</t>
  </si>
  <si>
    <t xml:space="preserve">הנהגת מחיר מקסימום אפקטיבי דופקת את היצרנים. </t>
  </si>
  <si>
    <t xml:space="preserve">עודף היצרן שהוא ההשטח התחום בין המחיר לעקום ההיצע יורד. </t>
  </si>
  <si>
    <t xml:space="preserve">בהשוואה למצב המוצא מימין. </t>
  </si>
  <si>
    <t>לאחר הנהגת מחיר המקסימום + ירידת ביקוש</t>
  </si>
  <si>
    <t>אם הירידה המשמעותית בביקוש לא מובילה לנקודת חיתוך עם עקום</t>
  </si>
  <si>
    <t>ההיצע במחיר יותר נמוך ממחיר המקסימום / בכמות נמוכה יותר,</t>
  </si>
  <si>
    <t xml:space="preserve">כמו שמראים באיור הנוכחי, אזי עודף היצרן לא ישתנה. </t>
  </si>
  <si>
    <t xml:space="preserve">הדבר היחיד שיצטמצם זה עודף הביקוש. </t>
  </si>
  <si>
    <t>אפשרות א</t>
  </si>
  <si>
    <t>כתוצאה מירידת הביקוש המשמעותית, המחיר ירד אף מתחת למחיר המקורי,</t>
  </si>
  <si>
    <t>אפשרות ב</t>
  </si>
  <si>
    <t xml:space="preserve">מה שיקטין עוד יותר את עודפי היצרן. </t>
  </si>
  <si>
    <t>בסך הכל בקצרה:</t>
  </si>
  <si>
    <t xml:space="preserve">הנהגת מחיר מקסימום אפקטיבי - פוגעת בעודפי היצרן. </t>
  </si>
  <si>
    <t>במצב כזה, ירידה במקביל בביקושים יכולה:</t>
  </si>
  <si>
    <t>א. לפגוע בעודפי היצרן עוד יותר (אפשרות ב)</t>
  </si>
  <si>
    <t>ב. לא לשנות את עודפי היצרן מעבר לפגיעה הראשונית.</t>
  </si>
  <si>
    <t xml:space="preserve">בכל מקרה, ירידת הביקושים לא תחזיר את היצרנים למצב המוצא. </t>
  </si>
  <si>
    <t>בשפה גסה: אין מצב שהיצרנים פתאום יהנו מכך שלא רוצים את מוצריהם.</t>
  </si>
  <si>
    <t>מהי הטענה / הטענות הנכונה / הנכונות:</t>
  </si>
  <si>
    <t xml:space="preserve">ת. סופית: טענות 1, 2, 3 נכונות, טענה 4 שגויה, הסברים להלן. </t>
  </si>
  <si>
    <t>טענה 4 שגויה.</t>
  </si>
  <si>
    <t>כללי:</t>
  </si>
  <si>
    <t xml:space="preserve">מחיר מינימום = מחיר הגבוה ממחיר שיווי משקל. </t>
  </si>
  <si>
    <t xml:space="preserve">במחיר מינימום נוצר עודף היצע (בשונה ממחיר מקסימום שיוצר עודף ביקוש). </t>
  </si>
  <si>
    <t xml:space="preserve">קיום של עודף היצע לא יכול להתקיים לאורך זמן בהיעדר התערבות ממשלתית. </t>
  </si>
  <si>
    <t>וזאת משום - שהואיל והשוק בתחרות, היצרנים ייטו להוריד מחירים כדי למנוע ״ריקבון סחורה״.</t>
  </si>
  <si>
    <t>כדי למנוע זאת, יש 2 אפשרויות להתערבות ממשלה:</t>
  </si>
  <si>
    <t xml:space="preserve">א. קניית עודפים על ידי הממשלה במחיר המינימום. </t>
  </si>
  <si>
    <t xml:space="preserve">ב. קביעת מכסות ייצור - שזה המקרה שנדון פה. </t>
  </si>
  <si>
    <t>עודף ההיצע מטופל על ידי הממשלה במכסות ייצור - מצמצמים את הכמות המותרת לייצור, כך שהיא נקבעת</t>
  </si>
  <si>
    <t xml:space="preserve">בנקודה B במקום בנקודה C. </t>
  </si>
  <si>
    <t>מבחן לדוגמא 2, שאלה 3 בנושא תקבולי הממשלה</t>
  </si>
  <si>
    <t xml:space="preserve">הטלה של מסים / העלאת מסים משמעה עלייה בעקום ההיצע (צמצום ההיצע), עליית מחיר לצרכן </t>
  </si>
  <si>
    <t xml:space="preserve">וירידת מחיר ליצרן. </t>
  </si>
  <si>
    <t>מסיח א': שגוי לאור העובדה שלא ניתן לדעת מה יקרה להוצאות הצרכנים</t>
  </si>
  <si>
    <t>הטלת המס / העלאת מס מגדילה את הכנסות הממשלה.</t>
  </si>
  <si>
    <t>הוצאות הצרכנים: הצרכנים עברו מנקודה A לנקודה B.</t>
  </si>
  <si>
    <t>עבורם, המחיר גדל P והכמות קטנה Q.</t>
  </si>
  <si>
    <t>הוצאות הצרכנים מוגדרות בתור:</t>
  </si>
  <si>
    <t>הואיל והשינויים במרכיבי ההוצאה הם בכיוונים הפוכים, ניתן לקבוע את כיוון השינוי בהוצאה רק בהיוודע הגמישות.</t>
  </si>
  <si>
    <t>הואיל והגמישות ביחס למחיר איננה ידועה, לא נוכל לקבוע מה יקרה להוצאות הצרכנים.</t>
  </si>
  <si>
    <t>מסיח ב': אם הביקוש גמיש, ההוצאות לא יגדלו בעקבות עליית מחיר! נהפוך הוא!</t>
  </si>
  <si>
    <t xml:space="preserve">אם הגמישות גדולה מ-1 בערך מוחלט, הצרכנים מאד רגישים למחיר. </t>
  </si>
  <si>
    <t>זה אומר שעליית המחיר תוביל לקיטון מאד משמעותי בכמות הנצרכת על ידם.</t>
  </si>
  <si>
    <t>השינוי בכמות כלפי מטה, חזק יותר מהשינוי במחיר כלפי מעלה:</t>
  </si>
  <si>
    <t>לכן בסך הכל המכפלה המשקפת ההוצאה:</t>
  </si>
  <si>
    <t>קטן, הוצאות הצרכנים קטנות</t>
  </si>
  <si>
    <t>מסיח ג': ביקוש קשיח לחלוטין - כמות ללא שינוי למרות עליית מחיר = = = הוצאות עולות</t>
  </si>
  <si>
    <t>אם הביקוש קשיח לחלוטין - הצרכנים יצרכו אותה כמות בדיוק, ראס בן ענו. לא משנה מה גובהו של המחיר.</t>
  </si>
  <si>
    <t>הצרכנים צורכים אותו דבר, משלמים הרבה מאד מסים - הכמות הנצרכת לא קטנה.</t>
  </si>
  <si>
    <t>ההוצאות שלהם גדלו.</t>
  </si>
  <si>
    <t>המסיח נכון</t>
  </si>
  <si>
    <t>מסיח ד':  נשלל - ביקוש גמיש לחלוטין - הכנסות הממשלה עדיין קיימות בעקבות הטלת מס</t>
  </si>
  <si>
    <t>אם הביקוש גמיש לחלוטין - הצרכנים מוכנים לשלם את אותו המחיר בדיוק, לא משנה מה קורה להיצע.</t>
  </si>
  <si>
    <t xml:space="preserve">הכמות שמוכנים היצרנים להציע במחיר קבוע זה בעקבות הטלת המס - תקטן. </t>
  </si>
  <si>
    <t xml:space="preserve">עדיין, תהיה כמות חיובית שתסופק, ובגינה ישלמו היצרנים מסים (שיספגו כל המס) - עדיין יש הכנסות ממשלה, </t>
  </si>
  <si>
    <t>הוצאות הצרכנים אכן קטנות: משלמים אותו מחיר ליחידה על כמות נמוכה יותר.</t>
  </si>
  <si>
    <t>ביקוש גמיש לחלוטין - אין מצב שהמחיר</t>
  </si>
  <si>
    <t>לצרכן עולה.</t>
  </si>
  <si>
    <t>הירידה בהיצע תתורגם לירידה בכמות,</t>
  </si>
  <si>
    <t xml:space="preserve">ללא שינוי במחיר לצרכן. </t>
  </si>
  <si>
    <t>המחיר ליצרן הוא המחיר לצרכן בניכוי נטל המס ליחידה.</t>
  </si>
  <si>
    <t>במלים אחרות, כל המס ליחידה הוא על כתפי היצרן.</t>
  </si>
  <si>
    <t>הכנסות הממשלה:</t>
  </si>
  <si>
    <t>לפי המס העדכני הגבוה יותר ליחידה</t>
  </si>
  <si>
    <t>כפול הכמות הנמוכה יותר בשיווי משקל</t>
  </si>
  <si>
    <t xml:space="preserve">מבחן לדוגמא 2, שאלה 13 - שיווי משקל בהינתן מגוון אוכלוסיות </t>
  </si>
  <si>
    <t>נוח מאד להציג את הביקוש של כל קבוצה ובהקשר לשוק כולו, את הביקוש המצרפי וההיצע (כלומר, שיווי משקל).</t>
  </si>
  <si>
    <t>כך נקבל:</t>
  </si>
  <si>
    <t xml:space="preserve">טענה א: נכונה. בסך הכל יש עלייה בכמות וגם עלייה במחיר. </t>
  </si>
  <si>
    <t>טענה ב: שגויה. מספר הנסיעות של הצעירים יקטן, אך מספר הנסיעות הכולל יגדל.</t>
  </si>
  <si>
    <t>טענה ג: שגויה. אם בסך הכל חלה עליה בנסיעות, והצעירים נוסעים פחות, בהכרח הקשישים נוסעים יותר.</t>
  </si>
  <si>
    <t xml:space="preserve">טענה ד: בשוק הצעירים חלה עלייה במחיר וירידה בכמות. ללא מידע בדבר גמישות הביקוש לא נוכל לדעת </t>
  </si>
  <si>
    <t xml:space="preserve">מה קרה לסך ההוצאות שלהם. </t>
  </si>
  <si>
    <t>מבחן 2 - שאלה 11 - שיווי משקל ומוצרים תחליפיים</t>
  </si>
  <si>
    <t>מסיח א' - שגוי. כמות X גדלה, כמות Y קטנה.</t>
  </si>
  <si>
    <t>מסיח ב' - לא נכון. ירידת מחיר X חלה במעבר מ-A ל-B בשוק מוצר X</t>
  </si>
  <si>
    <t>מסיח ג - לא נכון.</t>
  </si>
  <si>
    <t>מסיח ד נכון.</t>
  </si>
  <si>
    <t>מבחן לדוגמא 2, שאלה 2 - לבקשת אוריה - הצגה גרפית של הקשר בין עקומי ההוצאות של היצרן</t>
  </si>
  <si>
    <t xml:space="preserve">כאשר עקום ה - MC יורד ולאחר מכן עולה, הרי שבהכרח עוצמת הירידה בערכו היא חזקה יותר מאשר AVC  </t>
  </si>
  <si>
    <t>ועוצמת עלייתו גבוהה יותר מאשר AVC. זאת, משום שעקום ה - AVC ״זוכר את ההיסטוריה״. משכך, ניתן</t>
  </si>
  <si>
    <t>להציג את הקשר הכללי בין MC, AVC ו - ATC במקרה זה באופן הבא:</t>
  </si>
  <si>
    <t>השינויים (השיפועים)</t>
  </si>
  <si>
    <t>של MC (עלות שולית)</t>
  </si>
  <si>
    <t>הם תמיד ה״חדים ביותר״</t>
  </si>
  <si>
    <t>אם העלות השולית יורדת</t>
  </si>
  <si>
    <t>ואז עולה, העלות המשתנה</t>
  </si>
  <si>
    <t>הממוצעת AVC תגיע</t>
  </si>
  <si>
    <t>למינימום בהיקף ייצור</t>
  </si>
  <si>
    <t xml:space="preserve">גבוה יותר מאשר זה של מינימום MC. </t>
  </si>
  <si>
    <t>ספציפית, MIN AVC</t>
  </si>
  <si>
    <t>נמצא בנק׳ החיתוך בין AVC  ל - MC</t>
  </si>
  <si>
    <t xml:space="preserve">לגבי העלות הכוללת הממוצעת ATC, </t>
  </si>
  <si>
    <t xml:space="preserve">לאור ההשפעה של הירידה בעלות </t>
  </si>
  <si>
    <t xml:space="preserve">הקבועה הממוצעת על ATC - </t>
  </si>
  <si>
    <t>העלייה ב -  ATC (ונק׳ MIN ATC)</t>
  </si>
  <si>
    <t>היא עבור היקף ייצור שגבוה יותר</t>
  </si>
  <si>
    <t>בהתאם לתרשים זה, כאשר AVC במינימום התפוקה גדולה יותר מאשר 13 יח׳ .</t>
  </si>
  <si>
    <t>מנק׳ המינימום של שתי העקומות</t>
  </si>
  <si>
    <t>בנקודה זו, היחס FC/Q נמוך יותר מהיחס FC/13 כי Q&gt;13 ולכן תשובה ד נכונה.</t>
  </si>
  <si>
    <t xml:space="preserve">האחרות. </t>
  </si>
  <si>
    <t>עגבניות
X</t>
  </si>
  <si>
    <t>מלפפונים
Y</t>
  </si>
  <si>
    <t>עלות שולית 
X</t>
  </si>
  <si>
    <t>עלות שולית
 Y</t>
  </si>
  <si>
    <t>קרקע א'</t>
  </si>
  <si>
    <t>6/6 = 1</t>
  </si>
  <si>
    <t>1/1 = 1</t>
  </si>
  <si>
    <t>קרקע ב'</t>
  </si>
  <si>
    <t>20/10 = 2</t>
  </si>
  <si>
    <t>1/2 = 0.5</t>
  </si>
  <si>
    <t>שלב 1 - בהצגת עקומת התמורה - גרפית:</t>
  </si>
  <si>
    <t xml:space="preserve">לחשב את נק' המקסימום - את היקף הייצור המירבי מכל מוצר בהנחה שכל גורמי הייצור מנותבים אליו. </t>
  </si>
  <si>
    <t>Y(MAX) = 100 * 6 + 100 * 20 =</t>
  </si>
  <si>
    <t xml:space="preserve">X(MAX) = 100 * 6 + 100 * 10 = </t>
  </si>
  <si>
    <t>שלב 2 - זיהוי "יתרון יחסי" בייצור כל מוצר - על בסיס העלויות האלטרנטיביות השוליות:</t>
  </si>
  <si>
    <t>לקרקע א' יתרון יחסי בייצור X.</t>
  </si>
  <si>
    <t>לקרקע ב' יתרון יחסי בייצור Y.</t>
  </si>
  <si>
    <t>מדוע? משום שהעלות השולית בייצור X בקרקע א׳ (1) נמוכה מהעלות השולית בייצור X בקרקע ב׳ (2).</t>
  </si>
  <si>
    <t>שלב 3 - הצורה של עקומת התמורה:</t>
  </si>
  <si>
    <t>כאשר ישנם סוגים של גורמי ייצור, בעלי עא"ש שונות, ויתרון יחסי שונה (תלוי במוצר), עקומת</t>
  </si>
  <si>
    <t xml:space="preserve">התמורה "שבורה". למגוון צרכים, חשוב לזהות את נקודת השבר הזו. </t>
  </si>
  <si>
    <t>שלב 4 - זיהוי "נקודת השבר":</t>
  </si>
  <si>
    <t>בהגדרה - עקומת התמורה "נשברת" באותה נקודה שבה כל גורם ייצור עוסק אך ורק בייצור המוצר שיש לו יתרון יחסי בו.</t>
  </si>
  <si>
    <t>לקרקע א', שיש 100 יח' ממנה, יש יתרון יחסי בייצור X. אם נייצר באמצעות קרקע זו רק X, בסה"כ תפוקת X תהיה:</t>
  </si>
  <si>
    <t>100 * 6 = 600</t>
  </si>
  <si>
    <t xml:space="preserve">X(שבר) = </t>
  </si>
  <si>
    <t>לקרקע ב', שיש 100 יח' ממנה, יש יתרון יחסי בייצור Y. אם נייצר באמצעות קרקע זו רק Y, בסה"כ תפוקת Y תהיה:</t>
  </si>
  <si>
    <t>100 * 20 = 2,000</t>
  </si>
  <si>
    <t xml:space="preserve">Y(שבר) = </t>
  </si>
  <si>
    <t>דיון בסעיף א - כשההוצאה האלטרנטיבית הכוללת בייצור עגבניות גדלה מ- 200 ל-800 טון מלפפונים,</t>
  </si>
  <si>
    <t>ההוצאה האלטרנטיבית השולית בייצור מלפפונים קטנה</t>
  </si>
  <si>
    <t>כל עלות אלטרנטיבית מוגדרת במונחי המוצר ה"נגדי".</t>
  </si>
  <si>
    <t>כאשר אמרו: העלות האלטרנטיבית הכוללת בייצור עגבניות - למעשה אמרו - "על כמה מלפפונים אני מוותר"</t>
  </si>
  <si>
    <t>לטובת ייצור עגבניות זה.</t>
  </si>
  <si>
    <t>במצב המוצא, העלות האלטרנטיבית הכוללת בעגבניות נתונה:</t>
  </si>
  <si>
    <t xml:space="preserve">Y(MAX) - Y(0) = </t>
  </si>
  <si>
    <t>Y(MAX)</t>
  </si>
  <si>
    <t>היקף ייצור מירבי של מלפפונים, אם לא הייתי מייצר עגבניות כלל.</t>
  </si>
  <si>
    <t>Y(0)</t>
  </si>
  <si>
    <t>היקף ייצור המלפפונים במצב המוצא (מצב 0).</t>
  </si>
  <si>
    <t>בנקודת מוצא זו, מייצרים אם כך 200 מלפפונים פחות מהמקס':</t>
  </si>
  <si>
    <t>2,600 - 200 = 2,400</t>
  </si>
  <si>
    <t>נשאלת השאלה, האם אני "לפני" או "אחרי" נקודת השבר? אני בנקודה A.</t>
  </si>
  <si>
    <t xml:space="preserve">Y(MAX) - Y(1) = </t>
  </si>
  <si>
    <t>במצב החדש, בנקודה B, ייצור מלפפונים:</t>
  </si>
  <si>
    <t>2,600 - 800 = 1,800</t>
  </si>
  <si>
    <t>עד נקודת השבר - העלות האלטרנטיבית השולית בייצור המוצר על הציר האופקי נמוכה יחסית.</t>
  </si>
  <si>
    <t>אחרי נקודת השבר - העלות האלטרנטיבית השולית בייצור המוצר על הציר האופקי גבוהה יחסית.</t>
  </si>
  <si>
    <t>עלות שולית לעגבניה = גבוהה, לכן עלות שולית למלפפון - נמוכה.</t>
  </si>
  <si>
    <t>לכן תשובה א נכונה.</t>
  </si>
  <si>
    <t>דיון בסעיף ב - מעבר לייצור יעיל מזיז (משפר) את עקומת התמורה - האמנם?</t>
  </si>
  <si>
    <t>עקומת התמורה איננה זזה ואיננה משתנה בעקבות קיום או אי קיום יעילות ייצור.</t>
  </si>
  <si>
    <t>מה שכן משתנה - זה המיקום ביחס אליה.</t>
  </si>
  <si>
    <t>אם אנו יעילים - נימצא בהגדרה על עקומת התמורה.</t>
  </si>
  <si>
    <t>אם איננו יעילים - נימצא בהגדרה מתחתיה / משמאל לה.</t>
  </si>
  <si>
    <t>עקומת התמורה = מראה את היקף הצריכה המיטבי, בהנחה שיעילים.</t>
  </si>
  <si>
    <t>תישאר קבועה אלא אם יש שיפור טכנולוגי או דרך אחרת שמשנה את התפוקה / הרכבה.</t>
  </si>
  <si>
    <t>דיון בסעיף ג - כמה מלפפונים מייצרים ביעילות אם מייצרים 700 עגבניות? האמנם 1900?</t>
  </si>
  <si>
    <t>למעשה ננסה למצוא את מס' המלפפונים בנק' C (למצוא את סימן השאלה):</t>
  </si>
  <si>
    <t>ראינו שבנקודת השבר מייצרים 600 עגבניות, אנו מייצרים בשאלה 700 עגבניות, אנו בנקודה C, מימין לנקודת השבר.</t>
  </si>
  <si>
    <t>בנקודת השבר, כל גורם ייצור מייצר רק את מה שהוא "טוב בו" (יתרון יחסי):</t>
  </si>
  <si>
    <t>במקרה זה 600 עגבניות - זה לא מספיק. צריך עוד 100 עגבניות, בלית ברירה, לאחר מיצוי קרקע מסוג א',</t>
  </si>
  <si>
    <t>שיש לה יתרון יחסי ב - X, נפנה להעסיק קרקעות מסוג ב' בייצור מוצר זה.</t>
  </si>
  <si>
    <t>צריך עוד 10 קרקעות מסוג ב' שכל אחת מהן מסוגלת לייצר 10 עגבניות כדי להגיע בסך הכל ל-100 עגבניות</t>
  </si>
  <si>
    <t>נוספות הנדרשות לי כדי להשלים תפוקת העגבניות ל-700:</t>
  </si>
  <si>
    <t>600 + 100 = 700</t>
  </si>
  <si>
    <t>מקרקע ב' נותרו כעת 90 יח' בלבד, שישרתו בייצור Y.</t>
  </si>
  <si>
    <t>זה סימן השאלה - הנדרש.</t>
  </si>
  <si>
    <t>90 * 20 = 1,800</t>
  </si>
  <si>
    <t xml:space="preserve">Y(C) = </t>
  </si>
  <si>
    <t>הטענה ציינה שמייצרים 1900 טון מלפפונים בנקודה זו - ולכן שגויה.</t>
  </si>
  <si>
    <t>דיון בסעיף ד - מהי ההוצאה האלטרנטיבית הממוצעת בייצור מלפפונים? האמנם 2 טון עגבניות?</t>
  </si>
  <si>
    <t>עלות אלטרנטיבית ממוצעת: עלות אלט' כוללת (סך ויתור מהמוצר הנגדי), חלקי סך היח' מהמוצר הנוכחי.</t>
  </si>
  <si>
    <t>עלות אלטרנטיבית ממוצעת בייצור מלפפונים:</t>
  </si>
  <si>
    <t>X(MAX) - X(C)</t>
  </si>
  <si>
    <t>Y(C)</t>
  </si>
  <si>
    <t>במלים:</t>
  </si>
  <si>
    <t xml:space="preserve">(1,600 - 700)/1,800 = </t>
  </si>
  <si>
    <t>קיבלנו שלפי ההגדרה, העלות האלטרנטיבית הממוצעת בייצור מלפפונים בנק' זו היא 0.5 עגבניה.</t>
  </si>
  <si>
    <t>לכן נשלול מסיח ד'.</t>
  </si>
  <si>
    <t>מבחן לדוגמא 2 - שאלה 1 - סוגי מוצרים, גמישויות והקשר להוצאה</t>
  </si>
  <si>
    <t>טענה 1:</t>
  </si>
  <si>
    <t>מוצר נורמלי: כאשר ההכנסה גדלה - הצריכה ממנו גדלה.</t>
  </si>
  <si>
    <t>נשים לב שבשאלה יש שני מוצרים: מיץ פטל ובמבה.</t>
  </si>
  <si>
    <t>העבודה שמיץ פטל מוצר נורמלי - כלומר צריכתו גדלה עם הגידול בהכנסה, לא מספרת</t>
  </si>
  <si>
    <t>מה יקרה להיקף הצריכה מבמבה עם הגידול בהכנסה.</t>
  </si>
  <si>
    <t>טענה 2:</t>
  </si>
  <si>
    <t>ברגע שהצרכן מוציא סכום קבוע על במבה, נניח 100 ש"ח - אזי אם ההכנסה גדלה,</t>
  </si>
  <si>
    <t xml:space="preserve">ברור שכל יתר ההכנסה (שגדלה כעת) תוקצה למיץ פטל. במצב כזה, ההוצאה על מיץ פטל </t>
  </si>
  <si>
    <t>איננה קבועה, ולכן אין גמישות יחידתית של מיץ פטל ביחס להכנסה.</t>
  </si>
  <si>
    <t>כלומר: כדי להראות גמישות יחידתית, צריך להראות הוצאה קבועה (במקרה זה על מיץ פטל).</t>
  </si>
  <si>
    <t>12 -  2X = 8 - X</t>
  </si>
  <si>
    <t>X = 4</t>
  </si>
  <si>
    <t>תשובה א נכונה כי אם מייצרים 5 משאיות בהכרח מייצרים יותר מ-4 משאיות,</t>
  </si>
  <si>
    <t xml:space="preserve">כלומר יותר ממספר המשאיות בנקודת החיתוך. </t>
  </si>
  <si>
    <t>הנוסחה הרלוונטית בחלק זה היא:</t>
  </si>
  <si>
    <t>Y = 12 - 2 * X = 12 - 2 * 5 = 2</t>
  </si>
  <si>
    <t>תרגול 9 - תרגול חיבור נושאים - 3/4 סמסטר</t>
  </si>
  <si>
    <t xml:space="preserve">מטרתנו היא להתחיל ב״עטיפת החומרים״ כבסיס לבחינה. </t>
  </si>
  <si>
    <t>עטיפה זו תבוצע, בעיקרון, בשני חלקים:</t>
  </si>
  <si>
    <t xml:space="preserve">א. שאלות מנושאים שונים, בהדגש הניסוחים, הכוונות וההיבטים השונים המודגשים. </t>
  </si>
  <si>
    <t>ב. לאחר השלמת כתיבת הבחינה ואישורה, ככל שיידרשו שינויי ניסוח ו/או הדגשות נוספות,</t>
  </si>
  <si>
    <t xml:space="preserve">נדאג להטמיעם במפגשים לאחר מכן. </t>
  </si>
  <si>
    <t>*</t>
  </si>
  <si>
    <t>לא בטוח, ייתכן שחלק משעות ההוראה יעברו סמוך יותר לבחינה - כתלות</t>
  </si>
  <si>
    <t>בהיקף השינויים שיתבקשו על ידי האחראית האקדמית.</t>
  </si>
  <si>
    <t>שאלה סטייל בחינה בנושא - שיווי משקל, הוצאות צרכנים, רווחה ומחיר מינימום</t>
  </si>
  <si>
    <t>עודף היצע במחיר המינימום</t>
  </si>
  <si>
    <t>טרם הנהגת מכסת ייצור</t>
  </si>
  <si>
    <t>לאחר הנהגת מכסת ייצור: היצרנים לא יכולים</t>
  </si>
  <si>
    <t>לייצר יותר מהכמות שאותה הצרכנים מוכנים</t>
  </si>
  <si>
    <t>לקנות במחיר המינימום שהונהג</t>
  </si>
  <si>
    <t>במצב המוצא, עודפי היצרן, שנקבעים לפי ההפרש (שטח) בין המחיר - P0</t>
  </si>
  <si>
    <t xml:space="preserve">לבין עקום ההיצע - זהו שטח המשולש הכחול. </t>
  </si>
  <si>
    <t>במצב החדש - עודפי היצרן נקבעים לפי ההפרש (שטח) בין המחיר</t>
  </si>
  <si>
    <t xml:space="preserve">העדכני PMIN לבין עקום ההיצע, זהו השטח המאוייר בירוק. </t>
  </si>
  <si>
    <t xml:space="preserve">היצרן המוגדר בתרשים מימין (מצב מוצא, כחולי). לא ניתן לקבוע זאת, הואיל ומצד אחד, המחיר עולה (השפעה שמגדילה עודפי יצרן) אך הכמות יורדת. </t>
  </si>
  <si>
    <r>
      <t xml:space="preserve">לא נוכל לדעת ללא מידע כמותי מדויק מה ההשפעה הכוללת של שני שינויים אלו על עודפי היצרן / מצבו. הטענה </t>
    </r>
    <r>
      <rPr>
        <b/>
        <sz val="12"/>
        <color rgb="FFFF0000"/>
        <rFont val="David"/>
        <family val="2"/>
        <charset val="177"/>
      </rPr>
      <t>שגויה</t>
    </r>
    <r>
      <rPr>
        <b/>
        <sz val="12"/>
        <color theme="1"/>
        <rFont val="David"/>
        <family val="2"/>
        <charset val="177"/>
      </rPr>
      <t xml:space="preserve">. </t>
    </r>
  </si>
  <si>
    <t xml:space="preserve">לא ניתן לומר זאת! משום שאמנם Q1&lt;Q0, אך מצד שני PMIN&gt;P0. </t>
  </si>
  <si>
    <r>
      <t xml:space="preserve">כאשר השינויים בכמות ובמחיר מתחוללים בכיוונים מנוגדים, </t>
    </r>
    <r>
      <rPr>
        <b/>
        <u/>
        <sz val="12"/>
        <color theme="1"/>
        <rFont val="David"/>
        <family val="2"/>
        <charset val="177"/>
      </rPr>
      <t>לא נדע מה קורה להוצאות הצרכנים</t>
    </r>
    <r>
      <rPr>
        <b/>
        <sz val="12"/>
        <color theme="1"/>
        <rFont val="David"/>
        <family val="2"/>
        <charset val="177"/>
      </rPr>
      <t xml:space="preserve"> - הדבר תלוי בגמישות הביקוש. לכן, הטענה </t>
    </r>
    <r>
      <rPr>
        <b/>
        <sz val="12"/>
        <color rgb="FFFF0000"/>
        <rFont val="David"/>
        <family val="2"/>
        <charset val="177"/>
      </rPr>
      <t>שגויה</t>
    </r>
    <r>
      <rPr>
        <b/>
        <sz val="12"/>
        <color theme="1"/>
        <rFont val="David"/>
        <family val="2"/>
        <charset val="177"/>
      </rPr>
      <t xml:space="preserve">. </t>
    </r>
  </si>
  <si>
    <r>
      <t xml:space="preserve">טענה ב: </t>
    </r>
    <r>
      <rPr>
        <sz val="12"/>
        <color theme="1"/>
        <rFont val="David"/>
        <family val="2"/>
        <charset val="177"/>
      </rPr>
      <t xml:space="preserve">אומרת שהוצאות הצרכנים על המוצר </t>
    </r>
    <r>
      <rPr>
        <b/>
        <u/>
        <sz val="12"/>
        <color theme="1"/>
        <rFont val="David"/>
        <family val="2"/>
        <charset val="177"/>
      </rPr>
      <t>יקטנו</t>
    </r>
    <r>
      <rPr>
        <sz val="12"/>
        <color theme="1"/>
        <rFont val="David"/>
        <family val="2"/>
        <charset val="177"/>
      </rPr>
      <t>, כלומר זו הטענה, מתמטית:</t>
    </r>
  </si>
  <si>
    <r>
      <rPr>
        <b/>
        <sz val="12"/>
        <color theme="1"/>
        <rFont val="David"/>
        <family val="2"/>
        <charset val="177"/>
      </rPr>
      <t>טענה א:</t>
    </r>
    <r>
      <rPr>
        <sz val="12"/>
        <color theme="1"/>
        <rFont val="David"/>
        <family val="2"/>
        <charset val="177"/>
      </rPr>
      <t xml:space="preserve"> הטענה אומרת שבעקבות השינוי, מצב היצרנים </t>
    </r>
    <r>
      <rPr>
        <b/>
        <sz val="12"/>
        <color theme="1"/>
        <rFont val="David"/>
        <family val="2"/>
        <charset val="177"/>
      </rPr>
      <t>משתפר</t>
    </r>
    <r>
      <rPr>
        <sz val="12"/>
        <color theme="1"/>
        <rFont val="David"/>
        <family val="2"/>
        <charset val="177"/>
      </rPr>
      <t xml:space="preserve">: או במלים אחרות - ששטח עודף היצרן המוגדר בתרשים משמאל (ירוק) גדול יותר מעודף  </t>
    </r>
  </si>
  <si>
    <r>
      <t xml:space="preserve">טענה ג: </t>
    </r>
    <r>
      <rPr>
        <sz val="12"/>
        <color theme="1"/>
        <rFont val="David"/>
        <family val="2"/>
        <charset val="177"/>
      </rPr>
      <t xml:space="preserve">הטענה דנה בסך הרווחה במשק. היא טוענת שלא יהיה הפסד רווחה. </t>
    </r>
  </si>
  <si>
    <t>אפשר להתייחס לרווחה בתור הרווח / סך העודפים של 3 קבוצות ייחוס כלכליות במשק:</t>
  </si>
  <si>
    <t>יצרנים</t>
  </si>
  <si>
    <t>רווחה</t>
  </si>
  <si>
    <t>עודף / רווח</t>
  </si>
  <si>
    <t>צרכנים</t>
  </si>
  <si>
    <t>עודף הצרכן</t>
  </si>
  <si>
    <t>ממשלה</t>
  </si>
  <si>
    <t>הכנסות מס</t>
  </si>
  <si>
    <t>הסבר</t>
  </si>
  <si>
    <t xml:space="preserve">לא ניתן לדעת מה קורה לעודפי היצרן, מוכרים פחות מוצרים - אבל ביותר כסף. </t>
  </si>
  <si>
    <t xml:space="preserve">נדפקו בוודאות - קונים פחות מוצרים ביותר כסף. </t>
  </si>
  <si>
    <t xml:space="preserve">הפעולה המתוארת כאן לא קשורה להכנסות / הוצאות הממשלה, הואיל ואין דיון במס / סובסידיה. </t>
  </si>
  <si>
    <t>סך ההשפעות</t>
  </si>
  <si>
    <t>סך ההשפעה על הרווחה במשק - סיכום הערכים</t>
  </si>
  <si>
    <r>
      <rPr>
        <sz val="12"/>
        <color theme="1"/>
        <rFont val="David"/>
        <family val="2"/>
        <charset val="177"/>
      </rPr>
      <t xml:space="preserve">לפיכך, לא ניתן לקבוע האם יהיה הפסד רווחה או לא (מהו סך השינוי ברווחה) הטענה </t>
    </r>
    <r>
      <rPr>
        <b/>
        <sz val="12"/>
        <color rgb="FFFF0000"/>
        <rFont val="David"/>
        <family val="2"/>
        <charset val="177"/>
      </rPr>
      <t>שגויה</t>
    </r>
    <r>
      <rPr>
        <sz val="12"/>
        <color theme="1"/>
        <rFont val="David"/>
        <family val="2"/>
        <charset val="177"/>
      </rPr>
      <t>.</t>
    </r>
    <r>
      <rPr>
        <b/>
        <sz val="12"/>
        <color theme="1"/>
        <rFont val="David"/>
        <family val="2"/>
        <charset val="177"/>
      </rPr>
      <t xml:space="preserve"> </t>
    </r>
  </si>
  <si>
    <r>
      <t xml:space="preserve">טענה ד: הטענה </t>
    </r>
    <r>
      <rPr>
        <sz val="12"/>
        <color theme="1"/>
        <rFont val="David"/>
        <family val="2"/>
        <charset val="177"/>
      </rPr>
      <t xml:space="preserve">גורסת שכאשר גמישות הביקוש קטנה מ-1 (ביקוש קשיח) אזי הוצאות הצרכנים יגדלו. </t>
    </r>
  </si>
  <si>
    <t xml:space="preserve">בטענה ב הראינו שבעקבות השינוי המחיר עולה והכמות יורדת. </t>
  </si>
  <si>
    <t>אם הביקוש קשיח &gt;&gt;&gt; הירידה בכמות היא חלשה יחסית, משפיעה פחות מעליית המחיר:</t>
  </si>
  <si>
    <r>
      <t xml:space="preserve">בסך הכל הוצאות הצרכנים אכן גדלות במצב כזה. הטענה </t>
    </r>
    <r>
      <rPr>
        <b/>
        <sz val="12"/>
        <color rgb="FF00B050"/>
        <rFont val="David"/>
        <family val="2"/>
        <charset val="177"/>
      </rPr>
      <t>נכונה</t>
    </r>
    <r>
      <rPr>
        <sz val="12"/>
        <color theme="1"/>
        <rFont val="David"/>
        <family val="2"/>
        <charset val="177"/>
      </rPr>
      <t xml:space="preserve">. </t>
    </r>
  </si>
  <si>
    <t xml:space="preserve">התשובה הסופית לשאלה: ד. </t>
  </si>
  <si>
    <t>הכנסות ממשלה</t>
  </si>
  <si>
    <t>ממסים מצב מוצא</t>
  </si>
  <si>
    <t>הכנסות הממשלה</t>
  </si>
  <si>
    <t>ממסים מצב חדש</t>
  </si>
  <si>
    <t>צעירים</t>
  </si>
  <si>
    <t>ישישים</t>
  </si>
  <si>
    <t>כלל הציבור</t>
  </si>
  <si>
    <t>צעירים + ישישים</t>
  </si>
  <si>
    <t>עלייה בביקוש הישישים &gt;&gt;&gt; עלייה בביקוש המצרפי &gt;&gt;&gt; עלייה במחיר ובכמות</t>
  </si>
  <si>
    <t xml:space="preserve">עלייה במחיר &gt;&gt;&gt; ירידה בכמות צריכת הצעירים </t>
  </si>
  <si>
    <t xml:space="preserve">למרות העלייה במחיר &gt;&gt;&gt; עלייה בכמות צריכים הקשישים: צריכת קשישים + צריכת צעירים (סה״כ) עלתה. </t>
  </si>
  <si>
    <t>מוצר x</t>
  </si>
  <si>
    <t>מוצר Y</t>
  </si>
  <si>
    <t>שיפור טכנולוז׳י ב-x, עליית היצע, ירידת מחיר, עליית כמות</t>
  </si>
  <si>
    <t>השפעה על המוצר התחליפי:</t>
  </si>
  <si>
    <t xml:space="preserve">הביקוש לו יורד בעקבות </t>
  </si>
  <si>
    <t>הוזלת התחליף</t>
  </si>
  <si>
    <t>מיץ פטל</t>
  </si>
  <si>
    <t xml:space="preserve">לפני </t>
  </si>
  <si>
    <t>הכנסה גדלה &gt;&gt;&gt; ביקוש גדל &gt;&gt;&gt; מיץ פטל, זה לא אומר שהביקוש לבמבה גדל</t>
  </si>
  <si>
    <t>וההיצע המצרפי נקודה.</t>
  </si>
  <si>
    <t>בתחרות משוכללת, לכל היצרנים והצרכנים נקבע מחיר אחד ויחיד P בהתאם לנקודת החיתוך בין הביקוש המצרפי</t>
  </si>
  <si>
    <t>כלומר:</t>
  </si>
  <si>
    <t>לכן, המחיר שייקבע יהיה אחיד לכולם בהגדרה.</t>
  </si>
  <si>
    <t>כאשר דנים בתחרות משוכללת, תמיד ולעולם נקבע מחיר אחד ויחיד למוצר.</t>
  </si>
  <si>
    <t>לא נכון</t>
  </si>
  <si>
    <t xml:space="preserve">ה. המחיר אותו ישלמו תושבי עיר ג יהיה גבוה מהמחיר אותו ישלמו תושבי ערים א ו-ב. </t>
  </si>
  <si>
    <t>D (א+ב)</t>
  </si>
  <si>
    <t>D(א+ב+ג)</t>
  </si>
  <si>
    <t>S(ענפי)</t>
  </si>
  <si>
    <t>חלה גם עליית מחירים, שקיזזה חלק מהגידול בביקושים.</t>
  </si>
  <si>
    <t>מבחינה כלכלית: מה שקרה זה שנכנסו עוד ביקושים שהגדילו ב-100 את הכמות המבוקשת, אבל אז</t>
  </si>
  <si>
    <t xml:space="preserve">כלומר: נק׳ 1 היא משמאל לנקודת כוכבית, ולכן היקף העליה נמוך מ-100 ביחס למצב המוצא (0). </t>
  </si>
  <si>
    <t xml:space="preserve">עובדתית, זה לא כך. עברנו לנקודה 1, המייצגת גידול בכמות - אך בהיקף מתון מ-100. </t>
  </si>
  <si>
    <t xml:space="preserve">כדי שהכמות תגדל בדיוק ב-100 (אופקית - בדיוק בגודל החץ) נדרש לעבור לנקודת (*). </t>
  </si>
  <si>
    <t xml:space="preserve">ד. מחיר המוצר יעלה והיצרנים בענף יגדילו כמות מיוצרת ביותר מ-100 יח׳. </t>
  </si>
  <si>
    <t>עיר ג</t>
  </si>
  <si>
    <t>עיר ב</t>
  </si>
  <si>
    <t>עיר א</t>
  </si>
  <si>
    <t>ערים א+ב</t>
  </si>
  <si>
    <t>D(ג)</t>
  </si>
  <si>
    <t>D(ב)</t>
  </si>
  <si>
    <t>D(א)</t>
  </si>
  <si>
    <t>D(א+ב)</t>
  </si>
  <si>
    <t>x=100</t>
  </si>
  <si>
    <t>ביקוש מצרפי / ענפי</t>
  </si>
  <si>
    <t xml:space="preserve">שנגרמה מ-ג. </t>
  </si>
  <si>
    <t>שצורכים פחות (א+ב), הקטינו צריכתם בפחות מהעלייה</t>
  </si>
  <si>
    <t>ואם הכמות בסך הכל עולה - המשמעות היא שהצרכנים</t>
  </si>
  <si>
    <t xml:space="preserve">תמיד מלווה בהגדלת כמות </t>
  </si>
  <si>
    <t>כך אוכל להתרשם, שעלייה בביקוש (עקום ביקוש נע ימינה)</t>
  </si>
  <si>
    <t>תמיד אחשב על פי עקומות מצרפיות (ענפיות) בלבד</t>
  </si>
  <si>
    <t xml:space="preserve">ברמה מצרפית / סך הענף, </t>
  </si>
  <si>
    <t>את ההשפעה הכוללת על סך הכמויות והמחיר</t>
  </si>
  <si>
    <t>בתמצית:</t>
  </si>
  <si>
    <t>גדלה אבל בפחות מ-100</t>
  </si>
  <si>
    <t>סך הכל השינוי בצריכה</t>
  </si>
  <si>
    <t>סך הצריכה בעיר ג</t>
  </si>
  <si>
    <t>סך השינוי בערים א+ב יחד</t>
  </si>
  <si>
    <t>נניח</t>
  </si>
  <si>
    <t>שינוי</t>
  </si>
  <si>
    <t>בפחות מ-100.</t>
  </si>
  <si>
    <r>
      <t xml:space="preserve">לכן </t>
    </r>
    <r>
      <rPr>
        <b/>
        <sz val="12"/>
        <color theme="1"/>
        <rFont val="David"/>
        <family val="2"/>
        <charset val="177"/>
      </rPr>
      <t>בהכרח</t>
    </r>
    <r>
      <rPr>
        <sz val="12"/>
        <color theme="1"/>
        <rFont val="David"/>
        <family val="2"/>
        <charset val="177"/>
      </rPr>
      <t xml:space="preserve"> הקיטון בא+ב יחד חייב להיות ״חלש יותר״ מהגידול שנבע ב-ג, כלומר </t>
    </r>
    <r>
      <rPr>
        <b/>
        <sz val="12"/>
        <color theme="1"/>
        <rFont val="David"/>
        <family val="2"/>
        <charset val="177"/>
      </rPr>
      <t>הכמות בערים א+ב יחד תקטן</t>
    </r>
  </si>
  <si>
    <t>אבל עובדתית - סך הכמות (מצרפית) גדלה.</t>
  </si>
  <si>
    <t>ברור לי שההשפעה על הכמות בערים א ו-ב שלילית, כי המחיר עלה.</t>
  </si>
  <si>
    <t>אני רוצה לנתח מה קרה בשתי הערים א ו-ב יחד.</t>
  </si>
  <si>
    <t xml:space="preserve">גרפית: המעבר מ-0 ל-1 מגדיל את הכמות בפחות מ-100. </t>
  </si>
  <si>
    <t xml:space="preserve">ראשית, נביט על הכמות הכוללת: הכמות הכוללת עלתה אבל בפחות מ-100 (זאת לאור עליית המחירים שחלה). </t>
  </si>
  <si>
    <t>ג. הכמות שירכשו תושבי ערים א ו-ב יחד תקטן, אך בהכרח ביותר מ-100 יח׳.</t>
  </si>
  <si>
    <t>X1(א)</t>
  </si>
  <si>
    <t>X0(א)</t>
  </si>
  <si>
    <t>P0</t>
  </si>
  <si>
    <r>
      <t xml:space="preserve">וכאן </t>
    </r>
    <r>
      <rPr>
        <b/>
        <sz val="12"/>
        <color theme="1"/>
        <rFont val="David"/>
        <family val="2"/>
        <charset val="177"/>
      </rPr>
      <t>לא סיפקו</t>
    </r>
    <r>
      <rPr>
        <sz val="12"/>
        <color theme="1"/>
        <rFont val="David"/>
        <family val="2"/>
        <charset val="177"/>
      </rPr>
      <t xml:space="preserve"> מידע על הגמישות.</t>
    </r>
  </si>
  <si>
    <r>
      <t xml:space="preserve">אלא אם יספקו מידע מפורש בדבר </t>
    </r>
    <r>
      <rPr>
        <b/>
        <sz val="12"/>
        <color theme="1"/>
        <rFont val="David"/>
        <family val="2"/>
        <charset val="177"/>
      </rPr>
      <t>גמישות הביקוש</t>
    </r>
    <r>
      <rPr>
        <sz val="12"/>
        <color theme="1"/>
        <rFont val="David"/>
        <family val="2"/>
        <charset val="177"/>
      </rPr>
      <t xml:space="preserve">. </t>
    </r>
  </si>
  <si>
    <t>P1</t>
  </si>
  <si>
    <t>עולה / יורדת / לא משתנה.</t>
  </si>
  <si>
    <r>
      <rPr>
        <b/>
        <sz val="12"/>
        <color theme="1"/>
        <rFont val="David"/>
        <family val="2"/>
        <charset val="177"/>
      </rPr>
      <t>לא נוכל לדעת</t>
    </r>
    <r>
      <rPr>
        <sz val="12"/>
        <color theme="1"/>
        <rFont val="David"/>
        <family val="2"/>
        <charset val="177"/>
      </rPr>
      <t xml:space="preserve"> האם המכפלה (הוצאות הצרכנים)</t>
    </r>
  </si>
  <si>
    <t xml:space="preserve">הואיל וההשפעה על x ועל p בעיר א היא בכיוונים מנוגדים, </t>
  </si>
  <si>
    <t>לסך הוצאות הצרכנים ללא מידע בדבר גמישות הביקוש</t>
  </si>
  <si>
    <t>p * x</t>
  </si>
  <si>
    <t>כשאני מזהה מצב כזה לא אוכל לקבוע מה יקרה</t>
  </si>
  <si>
    <t>ראינו שבעיר א - המחיר p עולה, אבל הכמות x יורדת.</t>
  </si>
  <si>
    <t>כלומר השינוי ב - P וב-Q הוא בכיוונים הפוכים</t>
  </si>
  <si>
    <t>המחיר עולה, הכמות הנצרכת ע״י הצרכנים יורדת</t>
  </si>
  <si>
    <t xml:space="preserve">אם הצרכן קונה כמות x במחיר p, אזי הוצאותיו הן p * x. </t>
  </si>
  <si>
    <t xml:space="preserve">באופן כללי, הוצאות הצרכנים הן המכפלה הפשוטה של הכמות במחיר. </t>
  </si>
  <si>
    <t>ב. לא ייתכן שהוצאות צרכני עיר א לרכישת המוצר תישארנה ללא שינוי.</t>
  </si>
  <si>
    <t xml:space="preserve">לכן גם החלק השני של המשפט נכון. </t>
  </si>
  <si>
    <t>מעבר להסבר גרפי, זה גם הגיוני: כי בעצם, המחיר בשוק הכולל עלה, והגיוני שהכמות המבוקשת תרד בהתאם.</t>
  </si>
  <si>
    <t>קיבלנו שהכמות בעיר א יורדת. להלן הסבר בגרף.</t>
  </si>
  <si>
    <t>לא נסתפק בגרף המצרפי.</t>
  </si>
  <si>
    <t>בשונה מהיגדים המתייחסים לענף כולו, כאשר חוזרים לשאול על עיר ספציפית, נחזור לגרף הספציפי של אותה העיר.</t>
  </si>
  <si>
    <t>הכמות הנמכרת מהמוצר X בעיר א תרד.</t>
  </si>
  <si>
    <t>החלק השני של המשפט:</t>
  </si>
  <si>
    <t>לכן המכפלה p * x גדלה, הפדיון של כלל היצרנים יחד עלה.</t>
  </si>
  <si>
    <t>לגבי המחיר p - גם הוא עלה.</t>
  </si>
  <si>
    <t>כאן: הכמות x (במקרה הכללי - Q) גדלה.</t>
  </si>
  <si>
    <t>TR = p * Q</t>
  </si>
  <si>
    <t>בדף הנוסחאות:</t>
  </si>
  <si>
    <t xml:space="preserve">פדיון Total Revenue = מחיר ליחידה מוכפל בכמות הנמכרת. </t>
  </si>
  <si>
    <t xml:space="preserve">הפדיון של כלל יצרני x יחדיו יעלה. </t>
  </si>
  <si>
    <t>החלק הראשון של המשפט:</t>
  </si>
  <si>
    <t>א. הפדיון של כלל יצרני X יחדיו יעלה והכמות הנמכרת מהמוצר X בעיר א תרד.</t>
  </si>
  <si>
    <t>דיון במסיחים:</t>
  </si>
  <si>
    <t>מקורי</t>
  </si>
  <si>
    <t>ש״מ חדש</t>
  </si>
  <si>
    <t>X0 ש״מ</t>
  </si>
  <si>
    <t>X1</t>
  </si>
  <si>
    <t>ובכמות גבוהה יותר X</t>
  </si>
  <si>
    <t>היא במחיר גבוה יותר P</t>
  </si>
  <si>
    <t xml:space="preserve">ונק׳ ש״מ חדשה בראי כלל המשק - </t>
  </si>
  <si>
    <t>ש״מ מקורי P0</t>
  </si>
  <si>
    <t>לכן עקום הביקוש נע ימינה ב-100</t>
  </si>
  <si>
    <t>שרוצה לצרוך 100 בכל מחיר</t>
  </si>
  <si>
    <t>ש״מ חדש P1</t>
  </si>
  <si>
    <t>נכנסה קבוצת צרכנים חדשה</t>
  </si>
  <si>
    <t>הכי תמציתי שלי:</t>
  </si>
  <si>
    <t>ימינה משנה את שיווי המשקל מנקודה 0 לנק׳ 1 שבה המחיר גבוה יותר וגם הכמות גבוהה יותר:</t>
  </si>
  <si>
    <t>לאחר שהצלחנו לזהות את השינוי בעקומת הביקוש המצרפי, נוכל לחזור לשרטוט של שיווי משקל (ביקוש והיצע) ולבחון כיצד התזוזה של עקומת הביקוש המצרפי</t>
  </si>
  <si>
    <t>ערים א+ב+ג</t>
  </si>
  <si>
    <t>ביקוש קשיח לחלוטין.</t>
  </si>
  <si>
    <t xml:space="preserve">פריפריה וכנתון תצרוך 100 יח׳ בכל מחיר ומחיר - </t>
  </si>
  <si>
    <t>חדש!!! קבוצת צרכנים חדשה הצטרפה למשק!!!</t>
  </si>
  <si>
    <t>המשמעות היא שהכמות המבוקשת x תגדל ב-100 בכל מחיר, ובהתאם, הביקוש המצרפי / הענפי ינוע כולו ימינה כדלקמן:</t>
  </si>
  <si>
    <t xml:space="preserve">כעת סיפרו לנו שנכנסה לקבוצת הביקושים מדינה / עיר נוספת, שבה דורשים לרכוש 100 יח׳ נוספות בכל מחיר ומחיר. </t>
  </si>
  <si>
    <t>X שׁ״מ</t>
  </si>
  <si>
    <t>P ש״מ</t>
  </si>
  <si>
    <t>לפני השינוי ״במכה אחת״ ככה:</t>
  </si>
  <si>
    <t xml:space="preserve">תכל׳ס - יכולתי להציג את נקודת שיווי המשקל </t>
  </si>
  <si>
    <t xml:space="preserve">לנקודת החיתוך יש משמעות מיוחדת: היא מתארת את הכמות X ואת המחיר P שייקבע בשוק (בהיעדר התערבות ממשלתית). </t>
  </si>
  <si>
    <t>המצב לפני השינוי = שיווי המשקל (ש״מ) = ״חיתוך בין הביקוש D לבין ההיצע S״</t>
  </si>
  <si>
    <t>תמיד ולעולם כששאלה מספרת על שינוי, בשאלת ביקושים והיצעים, נרצה לדעת מה המצב ״לפני השינוי״ כדי לאפשר בחינת השפעת השינוי.</t>
  </si>
  <si>
    <t xml:space="preserve">בשאלה סיפרו שכעת חל שינוי, ונכנסו גם תושבי עיר נוספת - עיר ג. </t>
  </si>
  <si>
    <t>ענף</t>
  </si>
  <si>
    <t>ענפי / מצרפי</t>
  </si>
  <si>
    <t>S = Supply = היצע</t>
  </si>
  <si>
    <t>בנוסף, ציינו שעקומת ההיצע רגילה. עולה משמאל לימין ברמה הגרפית.</t>
  </si>
  <si>
    <t>לגבי עקומת ההיצע - הואיל והיא של ״הענף״, אין מקום לפצלה בין הערים. עקומת היצע ענפית = כוללת = ״המחוברת״.</t>
  </si>
  <si>
    <t>שיווי המשקל למעשה יגדיר את השינויים בכמות Q ובמחיר P שהם בדרך כלל רכיבים חיוניים לדיון בפדיון, הוצאות וכיו״ב.</t>
  </si>
  <si>
    <t>ובהתאם את הביקוש הכולל / המצרפי - ולזהות את שיווי המשקל לפני ואחרי השינוי המתואר.</t>
  </si>
  <si>
    <t xml:space="preserve">ברגע שזיהיתי שאלה עם מספר קבוצות צרכנים ויש מידע לגבי ביקוש והיצע, ארצה לאייר את הביקושים של כל קבוצה, </t>
  </si>
  <si>
    <t>מבחן לדוגמא 3 - שאלה 1  - תחרות משוכללת עם אוכלוסיות צרכנים שונות</t>
  </si>
  <si>
    <t>שאלות לדוגמא ממבחן לדוגמא 3</t>
  </si>
  <si>
    <t>כאן בוצע תרגול 29.5.2025</t>
  </si>
  <si>
    <t>קצר:</t>
  </si>
  <si>
    <t>שתי עקומות ביקוש:</t>
  </si>
  <si>
    <t xml:space="preserve"> D(A)  ;D(B)</t>
  </si>
  <si>
    <t>יש לאחדן כדי ליצור ביקוש מצרפי D</t>
  </si>
  <si>
    <t>ואם חל שינוי באחת או יותר מהקבוצות - צריך לבדוק</t>
  </si>
  <si>
    <t xml:space="preserve">איך זה משפיע על הביקוש המצרפי D, </t>
  </si>
  <si>
    <t>על שיווי המשקל החדש ובהמשך - על הקבוצות הבודדות.</t>
  </si>
  <si>
    <t>הצטרפות שחקני ג לצרכנים (קשיח לחלוטין) &gt;&gt; ביקוש עולה בסכום קבוע</t>
  </si>
  <si>
    <t>המחיר יעלה ; הכמות תעלה &gt;&gt;&gt; פדיון היצרנים עולה</t>
  </si>
  <si>
    <t>עליית המחיר &gt;&gt;&gt; תקטין כמויות גם ב-א׳ וגם ב-ב׳</t>
  </si>
  <si>
    <t>וכמות נצרכת ע״י ג׳ עלתה בדיוק ב-100</t>
  </si>
  <si>
    <t>זה אומר שיתר הצרכנים הקטינו צריכתם בפחות מ-100</t>
  </si>
  <si>
    <r>
      <t xml:space="preserve">אם זיהיתי: כמות כוללת </t>
    </r>
    <r>
      <rPr>
        <b/>
        <sz val="12"/>
        <color theme="1"/>
        <rFont val="David"/>
        <family val="2"/>
        <charset val="177"/>
      </rPr>
      <t>עלתה</t>
    </r>
    <r>
      <rPr>
        <sz val="12"/>
        <color theme="1"/>
        <rFont val="David"/>
        <family val="2"/>
        <charset val="177"/>
      </rPr>
      <t xml:space="preserve"> בפחות מ-100</t>
    </r>
  </si>
  <si>
    <t>מבחן 3 - שאלה 10 - מחיר מינימום וחישוב גובה הסובסידיה</t>
  </si>
  <si>
    <t>זיהוי שיווי משקל מקורי,</t>
  </si>
  <si>
    <t>ללא התערבות/מס/סובסידיה:</t>
  </si>
  <si>
    <r>
      <rPr>
        <sz val="12"/>
        <color theme="0"/>
        <rFont val="David"/>
        <family val="2"/>
        <charset val="177"/>
      </rPr>
      <t>,</t>
    </r>
    <r>
      <rPr>
        <sz val="12"/>
        <color theme="1"/>
        <rFont val="David"/>
        <family val="2"/>
        <charset val="177"/>
      </rPr>
      <t>= היצע</t>
    </r>
  </si>
  <si>
    <t xml:space="preserve">ביקוש </t>
  </si>
  <si>
    <t>600 - 0.3Q = 50 + 0.2Q</t>
  </si>
  <si>
    <t>600 - 50 = 0.2Q + 0.3Q</t>
  </si>
  <si>
    <t>550 = 0.5Q</t>
  </si>
  <si>
    <t>Q = 1,100</t>
  </si>
  <si>
    <t>נציב באחת המשוואות למציאת P (אני בחרתי להציב במשוואת ההיצע)</t>
  </si>
  <si>
    <t>P = 50 + 0.2Q</t>
  </si>
  <si>
    <t>P = 50 + 0.2 * 1,100</t>
  </si>
  <si>
    <t>P = 270</t>
  </si>
  <si>
    <t>הסבר מקדים לפתרון המתמטי הקשור לסובסידיה:</t>
  </si>
  <si>
    <t xml:space="preserve">בשלב ראשון ראינו שמחיר שיווי המשקל הוא 270. </t>
  </si>
  <si>
    <t>מחיר זה נמוך יותר ממחיר המינימום שרוצה להבטיח הממשלה.</t>
  </si>
  <si>
    <t xml:space="preserve">סובסידיה תאפשר להסיט את עקום ההיצע ימינה / למטה, ותקטין את המחיר לצרכן כך ייספג עודף הביקוש שקיים </t>
  </si>
  <si>
    <t xml:space="preserve">במחיר המינימום. </t>
  </si>
  <si>
    <t>ברמה טכנית:</t>
  </si>
  <si>
    <t xml:space="preserve">נחשב תחילה את ערך הכמותי שמשקף את הכמות המוצעת במחיר המינימום - נקודה 1. </t>
  </si>
  <si>
    <t xml:space="preserve">זאת על בסיס הצבת P=360 בנוסחת ההיצע ולמצוא את Q. </t>
  </si>
  <si>
    <t xml:space="preserve">כאשר Q נתון, אפשר להציבו בעקום הביקוש ולמצוא את P צרכן עבור כמות זו - נקודה 2. </t>
  </si>
  <si>
    <t>ההפרש בין P מינימום שהוא 360 לבין P צרכן נדרש בנקודה 2, הוא גובה הסובסידיה.</t>
  </si>
  <si>
    <t>שלב 1: הצבת מחיר המינימום בנוסחת ההיצע כדי למצוא את Q:</t>
  </si>
  <si>
    <t>ההיצע המקורי של היצרן</t>
  </si>
  <si>
    <t>360 = 50 + 0.2Q</t>
  </si>
  <si>
    <t>נציב במקום P את מחיר המינימום הנתון</t>
  </si>
  <si>
    <t>360 - 50 = 0.2Q</t>
  </si>
  <si>
    <t>310 = 0.2Q</t>
  </si>
  <si>
    <t>Q = 1,550</t>
  </si>
  <si>
    <t>נפתור את המשוואה ונקבל את הכמות שהיצרן מציע במחיר המינימום</t>
  </si>
  <si>
    <t>שלב 2: אחרי שמצאתי את הכמות שהיצרן מציע Q=1,550, אעבור למשוואת הביקוש, אציב בה Q זה כדי לבדוק מהו המחיר לצרכן P שיוביל להסכמתו לקנות כמות זו:</t>
  </si>
  <si>
    <t>P = 600 - 0.3Q</t>
  </si>
  <si>
    <t>משוואת הביקוש הנתונה</t>
  </si>
  <si>
    <t>P = 600 - 0.3 * 1,550</t>
  </si>
  <si>
    <t>הצבת Q=1,550</t>
  </si>
  <si>
    <t>P = 135</t>
  </si>
  <si>
    <t>המחיר שצריך להתקיים כדי שהצרכן יסכים לקנות את כל הכמות</t>
  </si>
  <si>
    <t>שלב 3: ההפרש בין מחיר המינימום ליצרן PMIN=360 לבין המחיר הנדרש לצרכן P=135 הוא גובה הסובסידיה הנדרשת:</t>
  </si>
  <si>
    <t>Sub = P(Yatzran) - P(Zarchan) = 360 - 135 = 225</t>
  </si>
  <si>
    <t>כדי שתדרש התערבות נוספת במצב של מחיר מינימום</t>
  </si>
  <si>
    <t xml:space="preserve">מחיר המינימום צריך להיות אפקטיבית, כלומר גבוה ממחיר שיווי המשקל. </t>
  </si>
  <si>
    <t>לכן, כצעד ראשון נחשב מחיר וכמות שיווי משקל על בסיס השוואה בין עקום הביקוש לעקום ההיצע.</t>
  </si>
  <si>
    <t>במקרה זה גילינו ומצאנו שאכן מחיר המינימום אפקטיבי, ויוצר עודף היצע.</t>
  </si>
  <si>
    <t xml:space="preserve">כדי למנוע אותו, יש להוריד מחירים באופן שיגדיל את הביקוש. </t>
  </si>
  <si>
    <t>כיצד כלי הסובסידיה מסייע בכך?</t>
  </si>
  <si>
    <t xml:space="preserve">הסובסידיה מאפשרת להקטין את המחיר לצרכן מבלי להקטין את המחיר ליצרן. </t>
  </si>
  <si>
    <t>כי היצרן מקבל את כל ההוזלה לצרכן כסובסידיה מהמדינה.</t>
  </si>
  <si>
    <t>תקציר:</t>
  </si>
  <si>
    <t xml:space="preserve">אני בודק מהי הכמות שהיצרן מציע במחיר המינימום לפי משוואת ההיצע שלו. </t>
  </si>
  <si>
    <t>ואז: אני מציב כמות זו במשוואת הביקוש, כדי לבדוק מה המחיר לצרכן שיוביל לכמות מבוקשת זהה.</t>
  </si>
  <si>
    <t>כך אקבל את המחיר הנדרש לצרכן.</t>
  </si>
  <si>
    <t xml:space="preserve">הסובסידיה תהיה: ההפרש בין המחיר ליצרן (מחיר המינימום) למחיר הנדרש לצרכן. </t>
  </si>
  <si>
    <t>עקומת MC: עקומת עלות שולית</t>
  </si>
  <si>
    <t>עלויות קבועות: FC</t>
  </si>
  <si>
    <t>ה-ATC: עלות כוללת ממוצעת - סך העלויות חלקי מס׳ יח׳</t>
  </si>
  <si>
    <t xml:space="preserve">ה-AVC: עלות משתנה (Variable) ממוצעת </t>
  </si>
  <si>
    <t>ה-AFC: עלות קבועה (Fixed) ממוצעת</t>
  </si>
  <si>
    <t>אם MC יורד עד Q=13, ואח״כ עולה &gt;&gt;&gt; Min(MC) עבור Q=13</t>
  </si>
  <si>
    <t>יורד ״יותר חלש״ ומתחיל לעלות ״יותר מאוחר״</t>
  </si>
  <si>
    <t>שולי</t>
  </si>
  <si>
    <t>ממוצע</t>
  </si>
  <si>
    <t>אם כאן Q=13</t>
  </si>
  <si>
    <t>ה-AVC עדיין לא עולה...</t>
  </si>
  <si>
    <t>Q(MinMC) &lt; Q(MinAVC)</t>
  </si>
  <si>
    <t>אם העלות השולית יורדת ואז עולה</t>
  </si>
  <si>
    <t>&lt;Q(MinAVC)</t>
  </si>
  <si>
    <t>לכן טענה ב שגויה.</t>
  </si>
  <si>
    <r>
      <t xml:space="preserve">מינ׳ AVC הוא בתפוקה </t>
    </r>
    <r>
      <rPr>
        <b/>
        <u/>
        <sz val="12"/>
        <color rgb="FFFF0000"/>
        <rFont val="David"/>
        <family val="2"/>
        <charset val="177"/>
      </rPr>
      <t>גדולה</t>
    </r>
    <r>
      <rPr>
        <b/>
        <sz val="12"/>
        <color theme="1"/>
        <rFont val="David"/>
        <family val="2"/>
        <charset val="177"/>
      </rPr>
      <t xml:space="preserve"> יותר מ-13</t>
    </r>
  </si>
  <si>
    <r>
      <rPr>
        <b/>
        <u/>
        <sz val="12"/>
        <color theme="1"/>
        <rFont val="David"/>
        <family val="2"/>
        <charset val="177"/>
      </rPr>
      <t>לגבי AVC</t>
    </r>
    <r>
      <rPr>
        <sz val="12"/>
        <color theme="1"/>
        <rFont val="David"/>
        <family val="2"/>
        <charset val="177"/>
      </rPr>
      <t>: עובד כמו MC אבל יותר ״חלש״</t>
    </r>
  </si>
  <si>
    <t>לגבי AFC:</t>
  </si>
  <si>
    <t>היחס בין העלות הקבועה למספר היחידות:</t>
  </si>
  <si>
    <t>AFC = FC/Q</t>
  </si>
  <si>
    <t xml:space="preserve">כאשר MC (העלות השולית) במינימום, ידוע שהכמות Q=13. </t>
  </si>
  <si>
    <t>נבטא את AFC בנקודה זו (בנקודה שבה העלות השולית במינימום):</t>
  </si>
  <si>
    <r>
      <t xml:space="preserve">AFC = FC/Q &gt;&gt;&gt; MC(Min) &gt;&gt;&gt; </t>
    </r>
    <r>
      <rPr>
        <b/>
        <sz val="12"/>
        <color theme="1"/>
        <rFont val="David"/>
        <family val="2"/>
        <charset val="177"/>
      </rPr>
      <t>AFC = FC/13</t>
    </r>
  </si>
  <si>
    <t>בנוסף הטענה דנה בערך AFC כאשר AVC במינימום:</t>
  </si>
  <si>
    <t>במסגרת הדיון בסעיף ב - כאשר העלות המשתנה הממוצעת AVC במינימום, Q&gt;13.</t>
  </si>
  <si>
    <r>
      <t xml:space="preserve">AFC = FC/Q &gt;&gt;&gt; AVC(MIN) &gt;&gt;&gt; </t>
    </r>
    <r>
      <rPr>
        <b/>
        <sz val="12"/>
        <color theme="1"/>
        <rFont val="David"/>
        <family val="2"/>
        <charset val="177"/>
      </rPr>
      <t>AFC = FC/(Q&gt;13)</t>
    </r>
  </si>
  <si>
    <t>AFC</t>
  </si>
  <si>
    <t>עבור היקף ייצור</t>
  </si>
  <si>
    <t>של 13</t>
  </si>
  <si>
    <t xml:space="preserve">AFC </t>
  </si>
  <si>
    <t>של מינ׳ AVC</t>
  </si>
  <si>
    <t>שהוא גדול מ-13</t>
  </si>
  <si>
    <r>
      <t xml:space="preserve">הואיל והמכנה באגף ימין גדול יותר - אי השוויון מתקיים, </t>
    </r>
    <r>
      <rPr>
        <b/>
        <sz val="12"/>
        <color rgb="FF00B050"/>
        <rFont val="David"/>
        <family val="2"/>
        <charset val="177"/>
      </rPr>
      <t>הטענה ד נכונה</t>
    </r>
    <r>
      <rPr>
        <sz val="12"/>
        <color rgb="FF00B050"/>
        <rFont val="David"/>
        <family val="2"/>
        <charset val="177"/>
      </rPr>
      <t>.</t>
    </r>
    <r>
      <rPr>
        <sz val="12"/>
        <color theme="1"/>
        <rFont val="David"/>
        <family val="2"/>
        <charset val="177"/>
      </rPr>
      <t xml:space="preserve"> </t>
    </r>
  </si>
  <si>
    <t xml:space="preserve">לכן, בהכרח - אם Q גבוה יותר, ה-AFC נמוך יותר. </t>
  </si>
  <si>
    <t>ככלל: ה-AFC כולל מונה קבוע (עלויות קבועות FC) ומכנה שהוא מספר היחידות (Q).</t>
  </si>
  <si>
    <r>
      <rPr>
        <b/>
        <u/>
        <sz val="12"/>
        <color theme="1"/>
        <rFont val="David"/>
        <family val="2"/>
        <charset val="177"/>
      </rPr>
      <t>לגבי ATC</t>
    </r>
    <r>
      <rPr>
        <sz val="12"/>
        <color theme="1"/>
        <rFont val="David"/>
        <family val="2"/>
        <charset val="177"/>
      </rPr>
      <t>:</t>
    </r>
  </si>
  <si>
    <t>עלות כוללת ממוצעת:</t>
  </si>
  <si>
    <t>עלות כוללת ממוצעת</t>
  </si>
  <si>
    <t>ממוצעת AVC</t>
  </si>
  <si>
    <t>עלות קבועה ממוצעת</t>
  </si>
  <si>
    <t>ה-AVC יורד עד לנקודה כלשהי Q&gt;13</t>
  </si>
  <si>
    <t>ה-AFC יורד תמיד</t>
  </si>
  <si>
    <t>לכן: ה-ATC הוא ״האחרון״ שמתחיל לעלות, משום שגם כש-AVC מתחיל לעלות,</t>
  </si>
  <si>
    <t xml:space="preserve">ה-AFC ממשיך לרדת. </t>
  </si>
  <si>
    <t>Q(MinMC) &lt; Q(MinAVC) &lt; Q(Min ATC)</t>
  </si>
  <si>
    <t>כשהעלות השולית יורדת ואז עולה</t>
  </si>
  <si>
    <t>נתון: 13</t>
  </si>
  <si>
    <t>גדול יותר</t>
  </si>
  <si>
    <t>גדול עוד יותר</t>
  </si>
  <si>
    <t>עקומת תמורה עם שני גורמי ייצור שיכולים לייצר עצמאית:</t>
  </si>
  <si>
    <t>לבדוק מה המקסימום הניתן לייצור מכל מוצר.</t>
  </si>
  <si>
    <t>לבדוק מה העלות השולית בייצור X (יחס: YMAX ל-XMAX</t>
  </si>
  <si>
    <t>בכל קבוצה)</t>
  </si>
  <si>
    <t xml:space="preserve">לבדוק היכן היתרון היחסי ובהתאם את השיפועים בחלקים </t>
  </si>
  <si>
    <t>של עקומת התמורה.</t>
  </si>
  <si>
    <t>מבחן לדוגמא 2 - שאלה 10 - עלויות אלטרנטיביות - לבקשת אוריה (התייחסתי למלפפונים כמוצר Y)</t>
  </si>
  <si>
    <t>סוג קרקע</t>
  </si>
  <si>
    <t>מקס׳ X</t>
  </si>
  <si>
    <t>מקס׳ Y</t>
  </si>
  <si>
    <t>עלות שולית X</t>
  </si>
  <si>
    <t>מלפפון</t>
  </si>
  <si>
    <t>עגבניה</t>
  </si>
  <si>
    <t>YMAX/XMAX</t>
  </si>
  <si>
    <t>ייצור X בקרקעות א</t>
  </si>
  <si>
    <t>אם מציגים עלות כוללת בייצור X של 200 סימן שנמצאים</t>
  </si>
  <si>
    <t>בחלק השמאלי של העקום (תקף עד וכולל עלות של 600) נק׳ 1</t>
  </si>
  <si>
    <t>אם עוברים לעלות כוללת בייצור X של 800 עוברים לחלק</t>
  </si>
  <si>
    <t>הימני של העקום (תקף מעל עלות כוללת של 600) נק׳ 2</t>
  </si>
  <si>
    <t>במעבר מנקודה 1 ל-2 השיפוע גדל: עלייה בעלות שולית ל-X</t>
  </si>
  <si>
    <t>העלות השולית של Y היא בדיוק ההפכי: קטנה</t>
  </si>
  <si>
    <t xml:space="preserve">אם המעבר בין נק׳ ייצור </t>
  </si>
  <si>
    <t>מוביל להמצאות על שיפועים שונים:</t>
  </si>
  <si>
    <t>עלייה בשיפוע &gt;&gt; עליה בעלות השולית ל-X</t>
  </si>
  <si>
    <t>ירידה בעלות השולית ל-Y</t>
  </si>
  <si>
    <t>ירידה בשיפוע &gt;&gt; ירידה בעלות השולית ל-X</t>
  </si>
  <si>
    <t>עליה בעלות השולית ל-Y</t>
  </si>
  <si>
    <t>זה המצב כאן, ולכן טענה א נכונה (Y מלפפון)</t>
  </si>
  <si>
    <t>עגבניות</t>
  </si>
  <si>
    <t>טענה ד:</t>
  </si>
  <si>
    <t>אם מייצרים 700 יח׳ X, בהכרח נמצאים בחלק הימני של העקומה.</t>
  </si>
  <si>
    <t>הוצאה אלטרנטיבית ממוצעת - דורשת ממני לחשב עבור X:</t>
  </si>
  <si>
    <t xml:space="preserve">במלים: זקוקים להפרש בין Y מקסימלי ל-Y בנקודה, ואותו לחלק במס׳ יח׳ X בנקודה. </t>
  </si>
  <si>
    <t>איך נמצא את Y בנקודה זו (נק׳ 3)?</t>
  </si>
  <si>
    <t>Y = 2000 X = 600</t>
  </si>
  <si>
    <t>בנק׳ השבר: X=600, Y=2000. בנוסף, כדי להגדיל את X מעל הנקודה, השיפוע 2.</t>
  </si>
  <si>
    <t xml:space="preserve">זה אומר שאם נרצה להגדיל את X בעוד 100 מ-600 ל-700 </t>
  </si>
  <si>
    <t>נצטרך להקטין את Y בעוד 200: 2 * 100</t>
  </si>
  <si>
    <t xml:space="preserve">(YMAX - Y*)/X* = (2700 - 1800)/700 = </t>
  </si>
  <si>
    <t xml:space="preserve">זו ההוצאה האלטרנטיבית הממוצעת בייצור עגבניות. </t>
  </si>
  <si>
    <t xml:space="preserve">(XMAX - X*)/Y* = (1600 - 700)/1800 = </t>
  </si>
  <si>
    <t>לגבי ההוצאה האלטרנטיבית הממוצעת בייצור מלפפונים Y:</t>
  </si>
  <si>
    <t xml:space="preserve">הואיל והטענה ציינה שההוצאה האלטרנטיבית הממוצעת </t>
  </si>
  <si>
    <t>טענה ג:</t>
  </si>
  <si>
    <t>לפי הטענה, אם מייצרים 700 עגבניות, מייצרים 1,900 מלפפונים.</t>
  </si>
  <si>
    <t>טענה ב:</t>
  </si>
  <si>
    <t>אפשרויות הייצור. ייצור יעיל / לא יעיל עוזר להבין</t>
  </si>
  <si>
    <t>האם אני על עקומת התמורה / מתחתיה,  אך לא מזיז אותה.</t>
  </si>
  <si>
    <r>
      <t xml:space="preserve">פירוש: לפי הטענה, ב-Q=13, ה-ATC במינימום. </t>
    </r>
    <r>
      <rPr>
        <b/>
        <sz val="12"/>
        <color rgb="FFFF0000"/>
        <rFont val="David"/>
        <family val="2"/>
        <charset val="177"/>
      </rPr>
      <t>הטענה א שגויה</t>
    </r>
    <r>
      <rPr>
        <sz val="12"/>
        <color theme="1"/>
        <rFont val="David"/>
        <family val="2"/>
        <charset val="177"/>
      </rPr>
      <t>, כי נדרש ערך Q גבוה יותר.</t>
    </r>
  </si>
  <si>
    <r>
      <t xml:space="preserve">פירוש: לפי הטענה, QMinATC נמוך יותר מ-QMinAVC </t>
    </r>
    <r>
      <rPr>
        <b/>
        <sz val="12"/>
        <color rgb="FFFF0000"/>
        <rFont val="David"/>
        <family val="2"/>
        <charset val="177"/>
      </rPr>
      <t>טענה ג שגויה</t>
    </r>
    <r>
      <rPr>
        <sz val="12"/>
        <color theme="1"/>
        <rFont val="David"/>
        <family val="2"/>
        <charset val="177"/>
      </rPr>
      <t xml:space="preserve">. </t>
    </r>
  </si>
  <si>
    <r>
      <t xml:space="preserve">בייצור מלפפונים היא 2, </t>
    </r>
    <r>
      <rPr>
        <sz val="12"/>
        <color rgb="FFFF0000"/>
        <rFont val="David"/>
        <family val="2"/>
        <charset val="177"/>
      </rPr>
      <t>היא שגויה</t>
    </r>
    <r>
      <rPr>
        <sz val="12"/>
        <color theme="1"/>
        <rFont val="David"/>
        <family val="2"/>
        <charset val="177"/>
      </rPr>
      <t xml:space="preserve">. </t>
    </r>
  </si>
  <si>
    <r>
      <t xml:space="preserve">הסברנו שזה </t>
    </r>
    <r>
      <rPr>
        <sz val="12"/>
        <color rgb="FFFF0000"/>
        <rFont val="David"/>
        <family val="2"/>
        <charset val="177"/>
      </rPr>
      <t>לא נכון</t>
    </r>
    <r>
      <rPr>
        <sz val="12"/>
        <color theme="1"/>
        <rFont val="David"/>
        <family val="2"/>
        <charset val="177"/>
      </rPr>
      <t xml:space="preserve">, מייצרים 1,800 מלפפונים. </t>
    </r>
  </si>
  <si>
    <r>
      <rPr>
        <sz val="12"/>
        <color rgb="FFFF0000"/>
        <rFont val="David"/>
        <family val="2"/>
        <charset val="177"/>
      </rPr>
      <t>שגויה בהגדרה</t>
    </r>
    <r>
      <rPr>
        <sz val="12"/>
        <color theme="1"/>
        <rFont val="David"/>
        <family val="2"/>
        <charset val="177"/>
      </rPr>
      <t>. עקומת התמורה מתארת את מגבלת</t>
    </r>
  </si>
  <si>
    <r>
      <t xml:space="preserve">במצב החדש, העלות האלטרנטיבית הכוללת בעגבניות </t>
    </r>
    <r>
      <rPr>
        <u/>
        <sz val="12"/>
        <color theme="1"/>
        <rFont val="David"/>
        <family val="2"/>
        <charset val="177"/>
      </rPr>
      <t>נתון</t>
    </r>
  </si>
  <si>
    <r>
      <t xml:space="preserve">עלות שולית לעגבניה = נמוכה, </t>
    </r>
    <r>
      <rPr>
        <b/>
        <sz val="12"/>
        <color theme="1"/>
        <rFont val="David"/>
        <family val="2"/>
        <charset val="177"/>
      </rPr>
      <t>לכן: עא"ש מלפפון = גבוהה</t>
    </r>
  </si>
  <si>
    <r>
      <t xml:space="preserve">נחלק את </t>
    </r>
    <r>
      <rPr>
        <b/>
        <sz val="12"/>
        <color theme="1"/>
        <rFont val="David"/>
        <family val="2"/>
        <charset val="177"/>
      </rPr>
      <t>ההפרש בין היקף הייצור המירבי מהמוצר הנגדי (XMAX) לבין היקף הייצור בפועל ממנו XC = עלות אלט' כוללת ב-Y</t>
    </r>
  </si>
  <si>
    <r>
      <t>ב</t>
    </r>
    <r>
      <rPr>
        <b/>
        <sz val="12"/>
        <color theme="1"/>
        <rFont val="David"/>
        <family val="2"/>
        <charset val="177"/>
      </rPr>
      <t>היקף הייצור מהמוצר Y בפועל - YC</t>
    </r>
  </si>
  <si>
    <t>מבחן 3 - שאלה 15 - עקומת תמורה ועלות אלטרנטיבית שולית - ריבוי אילוצים (נדרשים כמה סוגי גו״י כדי לייצר)</t>
  </si>
  <si>
    <r>
      <t xml:space="preserve">כשאני מזהה ניסוח של כדי לייצר יח׳... דרושים ... </t>
    </r>
    <r>
      <rPr>
        <b/>
        <sz val="12"/>
        <color theme="1"/>
        <rFont val="David"/>
        <family val="2"/>
        <charset val="177"/>
      </rPr>
      <t>וגם</t>
    </r>
    <r>
      <rPr>
        <sz val="12"/>
        <color theme="1"/>
        <rFont val="David"/>
        <family val="2"/>
        <charset val="177"/>
      </rPr>
      <t xml:space="preserve"> ... אני יודע שאני במצב של ריבוי אילוצים - במילים אחרות,</t>
    </r>
  </si>
  <si>
    <t xml:space="preserve">שעליי לאייר שני חלקים (שני ישרים) של עקומת תמורה (אחד לכל אילוץ / אחד לכל גורם ייצור) ולבדוק את ה״מכנה המשותף״ הנמוך ביותר. </t>
  </si>
  <si>
    <t xml:space="preserve">כלומר, נתחיל מלהציג עקומת תמורה לינארית (קו ישר) בהנחה שצריך רק את גורם הייצור הראשון (עובדים). </t>
  </si>
  <si>
    <t>אחר כך, באותה מערכת צירים, נציג עקומת תמורה לינארית (קו ישר) בהנחה שצריך רק את גורם הייצור השני (קרקע).</t>
  </si>
  <si>
    <t xml:space="preserve">אחר כך, נבדוק מהי נקודת החיתוך בין העקומים ונזהה את עקומת התמורה בתור החלק הנמוך יותר בעקומים. </t>
  </si>
  <si>
    <t>שלב 1:</t>
  </si>
  <si>
    <t>אם צריך רק עובדים כדי לייצר:</t>
  </si>
  <si>
    <t>במשק 60 עובדים</t>
  </si>
  <si>
    <t>לייצור X נדרשים 3 עובדים</t>
  </si>
  <si>
    <t>היקף ייצור מירבי מ- X יהיה 20</t>
  </si>
  <si>
    <t xml:space="preserve">60 / 3 = </t>
  </si>
  <si>
    <t xml:space="preserve">XMAX = </t>
  </si>
  <si>
    <t>לייצור Y נדרש עובד אחד</t>
  </si>
  <si>
    <t>היקף ייצור מירבי מ-Y יהיה 60</t>
  </si>
  <si>
    <t xml:space="preserve">60 / 1 = </t>
  </si>
  <si>
    <t xml:space="preserve">YMAX = </t>
  </si>
  <si>
    <t>במשק 40 קרקעות</t>
  </si>
  <si>
    <t>לייצור X נדרשת 1 יח׳ קרקע</t>
  </si>
  <si>
    <t>היקף ייצור מירבי מ-X יהיה 40</t>
  </si>
  <si>
    <t xml:space="preserve">40 / 1 = </t>
  </si>
  <si>
    <t>קרקעות</t>
  </si>
  <si>
    <t>לייצור Y נדרשות 2 יח׳ קרקע</t>
  </si>
  <si>
    <t>היקף ייצור מירבי מ-Y יהיה 20</t>
  </si>
  <si>
    <t xml:space="preserve">40 / 2 = </t>
  </si>
  <si>
    <t>שלב 2:</t>
  </si>
  <si>
    <t xml:space="preserve">איור בסיסי - אילוץ עובדים אדום, אילוץ קרקעות ירוק. </t>
  </si>
  <si>
    <t>שלב 3:</t>
  </si>
  <si>
    <t>נציג את משוואות הישרים ונזהה את נק׳ החיתוך.</t>
  </si>
  <si>
    <t>כל משוואה מתחילה מהחותך של ציר ה - Y</t>
  </si>
  <si>
    <t>הנוסחה לכל אילוץ:</t>
  </si>
  <si>
    <t>בניכוי השיפוע שהוא YMAX/XMAX כפול X</t>
  </si>
  <si>
    <t>במקרה זה: באילוץ העובדים (אדום)</t>
  </si>
  <si>
    <t>השיפוע היה 60/20 כלומר 3</t>
  </si>
  <si>
    <t>באילוץ קרקעות ירוק</t>
  </si>
  <si>
    <t>השיפוע היה 20/40 כלומר 0.5</t>
  </si>
  <si>
    <t>הצבה בנתוני אילוץ עובדים</t>
  </si>
  <si>
    <t>אילוץ עובדים</t>
  </si>
  <si>
    <t>עקומת התמורה היא המכנה המשותף הנמוך ביותר, מסומן לעיל בורוד.</t>
  </si>
  <si>
    <t>שלב 4:</t>
  </si>
  <si>
    <t>נמצא גם את נקודת ה״שבר״ שבה משתנה שיפוע עקומת התמורה על ידי השוואת</t>
  </si>
  <si>
    <t>משוואות הישרים (נקודת חיתוך):</t>
  </si>
  <si>
    <t>הצבה באילוץ קרקע</t>
  </si>
  <si>
    <t>החיתוך:</t>
  </si>
  <si>
    <t>מפשטים, ואת ערך X מציבים באחת ממשוואות Y כדי למצוא גם אותו:</t>
  </si>
  <si>
    <t>נדון בהיגדים:</t>
  </si>
  <si>
    <t>א. העלות האלטרנטיבית השולית לייצור X קבועה ושווה ל-3 יח׳</t>
  </si>
  <si>
    <t xml:space="preserve">הטענה שגויה, משום שהעלות האלטרנטיבית השולית בייצור X (שהיא השיפוע) היא 3 יח׳ רק בחלק השמאלי של עקומת התמורה. </t>
  </si>
  <si>
    <t xml:space="preserve">לאחר מכן, העלות האלטרנטיבית השולית יורדת ל-0.5 יח׳. </t>
  </si>
  <si>
    <t>ב. העלות האלטרנטיבית השולית לייצור X קבועה ושווה ל-1/3 יח׳</t>
  </si>
  <si>
    <t>ג. במשק תמיד תהיה אבטלה מבנית של אחד מגורמי הייצור</t>
  </si>
  <si>
    <t>אבטלה מבנית - לא ניתן להעסיק חלק מגורמי הייצור בעקבות אילוץ גורמי ייצור (למשל: משק שיש בו הרבה</t>
  </si>
  <si>
    <t>חקלאים, ובשל אסון אקולוגי, קטן מספר הקרקעות - כך שחלק מהחקלאים נותרים מחוסרי עבודה, ואין</t>
  </si>
  <si>
    <t xml:space="preserve">אלטרנטיבה תעסוקתית). </t>
  </si>
  <si>
    <t>ברמה הגרפית אצלנו - אבטלה מבנית מתקיימת בכל החלקים של עקומת התמורה פרט לנקודת החיתוך / השבר שלה</t>
  </si>
  <si>
    <t>משום שבהגדרה בנקודה זו ממצים גם את מגבלת גורמי הייצור ״עובדים״ וגם את מגבלת גורמי הייצור ״קרקע״</t>
  </si>
  <si>
    <t>יש אבטלה מבנית</t>
  </si>
  <si>
    <t>מועסקות כל הקרקעות</t>
  </si>
  <si>
    <t>אין אבטלה מבנית</t>
  </si>
  <si>
    <t>אבל רק חלק מהעובדים</t>
  </si>
  <si>
    <t>נקודה זו היא גם על העקום הירוק</t>
  </si>
  <si>
    <t>כל הקרקעות מועסקות</t>
  </si>
  <si>
    <t>וגם על העקום האדום</t>
  </si>
  <si>
    <t>כל העובדים מועסקים</t>
  </si>
  <si>
    <t>מועסקים כל העובדים</t>
  </si>
  <si>
    <t>אבל רק חלק מהקרקעות</t>
  </si>
  <si>
    <r>
      <t xml:space="preserve">בקצרה: כאשר בשאלה על מגבלות של כמה גורמי ייצור, הישרים של מגבלות הייצור נחתכים, בהכרח </t>
    </r>
    <r>
      <rPr>
        <b/>
        <u/>
        <sz val="12"/>
        <color theme="1"/>
        <rFont val="David"/>
        <family val="2"/>
        <charset val="177"/>
      </rPr>
      <t>בנקודת</t>
    </r>
  </si>
  <si>
    <r>
      <rPr>
        <b/>
        <u/>
        <sz val="12"/>
        <color theme="1"/>
        <rFont val="David"/>
        <family val="2"/>
        <charset val="177"/>
      </rPr>
      <t>החיתוך</t>
    </r>
    <r>
      <rPr>
        <b/>
        <sz val="12"/>
        <color theme="1"/>
        <rFont val="David"/>
        <family val="2"/>
        <charset val="177"/>
      </rPr>
      <t xml:space="preserve"> לא מתקיימת אבטלה מבנית (בכל נקודה שאיננה נקודת החיתוך, יש אבטלה מבנית).</t>
    </r>
  </si>
  <si>
    <t xml:space="preserve">לכן הטענה שאומרת שתמיד תהיה אבטלה מבנית - לא נכונה. </t>
  </si>
  <si>
    <t>ד. קיימת נקודה על עקומת התמורה שבה העלות האלטרנטיבית השולית בייצור X היא 3 יח׳ Y</t>
  </si>
  <si>
    <t>בכל הנקודות</t>
  </si>
  <si>
    <t>על החלק הזה</t>
  </si>
  <si>
    <t xml:space="preserve">של עקומת </t>
  </si>
  <si>
    <t>התמורה</t>
  </si>
  <si>
    <t>העלות האל׳</t>
  </si>
  <si>
    <t>השולית היא 3</t>
  </si>
  <si>
    <t>מבחן 3 - שאלה 3 - שיפור טכנולוגי במוצר אחד ועלויות אלטרנטיביות</t>
  </si>
  <si>
    <t>עקומת תמורה רגילה = עקומת תמורה קמורה, מהסגנון מטה - השיפוע מאד ״מתון״ בהתחלה, מה שמבטא עלות</t>
  </si>
  <si>
    <t>שולית נמוכה יחסית בייצור X, ובהמשך השיפוע הולך וגדל (בערך מוחלט) כלומר עלות שולית בייצור X גדלה</t>
  </si>
  <si>
    <t xml:space="preserve">ככל שמייצרים יותר ממנו. </t>
  </si>
  <si>
    <t>דיון בטענה 1 - אם היקף הייצור מ-X לא משתנה, העלות האלטרנטיבית הכוללת בייצור Y לא משתנה</t>
  </si>
  <si>
    <t>שיפור טכנולוגי בייצור Y משפר (מגדיל) את היקף הייצור המירבי ממוצר Y:</t>
  </si>
  <si>
    <t>שיפור</t>
  </si>
  <si>
    <t>טכנולוגי ב-Y</t>
  </si>
  <si>
    <t>העלות האלטרנטיבית הכוללת בייצור Y מוגדרת בתור ההפרש הבא:</t>
  </si>
  <si>
    <t>במלים - ההפרש בין היקף הייצור המירבי האפשרי מ-X (שבמקרה הזה - לא השתנה), לבין היקף הייצור בפועל</t>
  </si>
  <si>
    <t xml:space="preserve">מ-X (שבמקרה זה, על פי טענה 1, לא השתנה גם). </t>
  </si>
  <si>
    <t>דיון בטענה 2 - המשק יגדיל את כמות Y</t>
  </si>
  <si>
    <t xml:space="preserve">צריך לשים לב לכך שבנתוני השאלה המקוריים לא נאמר שהמשק מייצר תמיד את אותה כמות X. </t>
  </si>
  <si>
    <t xml:space="preserve">זה נאמר רק בטענה 1. </t>
  </si>
  <si>
    <t xml:space="preserve">כעת אני דן בטענה 2 שמנותקת ממנה. </t>
  </si>
  <si>
    <t xml:space="preserve">הואיל והמשק מסוגל לפי רצונותיו וטעמיו לעבור לכל </t>
  </si>
  <si>
    <t xml:space="preserve">נקודה שירצה על עקומת התמורה החדשה - </t>
  </si>
  <si>
    <t xml:space="preserve">הוא יכול לעבור הן לנקודות שיגדילו את כמות Y, </t>
  </si>
  <si>
    <t>אבל גם לנקודות שיותירו את הכמות זהה</t>
  </si>
  <si>
    <t>או אף יהפכו אותה לנמוכה יותר.</t>
  </si>
  <si>
    <t>לכן הטענה הזו שגויה.</t>
  </si>
  <si>
    <t>טענה 3: אם מייצרים את אותה כמות Y, העלות האלטרנטיבית הכוללת בייצור Y  לא תשתנה</t>
  </si>
  <si>
    <t>העלות האלטרנטיבית הכוללת בייצור Y היא ההפרש:</t>
  </si>
  <si>
    <t>במצב המוצא:</t>
  </si>
  <si>
    <t>במצב החדש:</t>
  </si>
  <si>
    <t xml:space="preserve">הואיל ובמצב החדש ערך X גבוה יותר, </t>
  </si>
  <si>
    <t>וערך XMAX זהה,</t>
  </si>
  <si>
    <t>ההפרש (העלות האלטרנטיבית) בייצור Y</t>
  </si>
  <si>
    <t>יורדת!</t>
  </si>
  <si>
    <t>עלות אלטרטיבית</t>
  </si>
  <si>
    <t>כוללת בייצור Y</t>
  </si>
  <si>
    <t>טענה 4: אם המשק הגדיל את היקף הייצור משני המוצרים, העלות האלטרנטיבית הכולללת בייצור Y גדלה</t>
  </si>
  <si>
    <t xml:space="preserve">בטענה 3 הסברנו - שאם כמות X גדלה (ואין שינוי ב - XMAX) אז בהכרח העלות האלטרנטיבית הכוללת בייצור Y יורדת. </t>
  </si>
  <si>
    <t>מבחן 3 שאלה 9 - עקומת התמורה, ייצור של Y בלבד</t>
  </si>
  <si>
    <t>טענה א - לא שייכת לדיון. נמצאים על עקומת התמורה, הייצור יעיל. אמנם ייתכן (במידה וקיימים שני גורמי ייצור</t>
  </si>
  <si>
    <t>כמו בשאלה 3 במבחן זה) שקיימת אבטלה מבנית במצב כזה, אך לא ניתן להניח / להוכיח זאת.</t>
  </si>
  <si>
    <t>טענה ב - לא נכונה. אם המשק בוחר לייצר רק Y, סימן שבהגדרה הוא צריך רק Y. במצב כזה, בין אם גורמי הייצור</t>
  </si>
  <si>
    <t xml:space="preserve">שלו פוריים מאד או לא פוריים בייצור Y, הוא מעסיק את כולם בכך. </t>
  </si>
  <si>
    <t>טענה ג - לא נכונה. ההוצאה האלטרנטיבית השולית דנה באובדן יח׳ המוצר הנגדי (כמה יח׳ X אני מאבד) כתוצאה</t>
  </si>
  <si>
    <t>מייצור יח׳ Y האחרונה. אין כאן נתונים על היכולת של גורמי הייצור השונים, ולא נוכל לדעת מה העלות האלטרנטיבית</t>
  </si>
  <si>
    <t xml:space="preserve">השולית. </t>
  </si>
  <si>
    <t xml:space="preserve">טענה ד - אם יחול שיפור טכנולוגי ב - X, לא ניתן להגדיל את הכמות המיוצרת מ-Y - </t>
  </si>
  <si>
    <t>הטענה נכונה</t>
  </si>
  <si>
    <t>הואיל ובמצב המוצא כבר ייצרנו מקסימום יח׳ של Y</t>
  </si>
  <si>
    <t>והשיפור הטכנולוגי הוא רק ב - X, מה שלא משנה היקף ייצור מקסימלי</t>
  </si>
  <si>
    <t>מ-Y</t>
  </si>
  <si>
    <t xml:space="preserve">לא ניתן להגדיל את היקף הייצור של Y. </t>
  </si>
  <si>
    <t>טענה ה - לא נכונה. היא דנה בעלות אלטרנטיבית שולית בייצור X, אם נייצר יחידה אחת מ-X, כמה יח׳ Y נאבד.</t>
  </si>
  <si>
    <t>אין לנו נתונים שיכולים לעזור לנו לאמוד את המשמעות.</t>
  </si>
  <si>
    <t>פתרון מקוצר (הכל יחסי):</t>
  </si>
  <si>
    <t>דוכני</t>
  </si>
  <si>
    <t>ניסוח של ״כדי לייצר צריך גם וגם״ = ריבוי אילוצים</t>
  </si>
  <si>
    <t xml:space="preserve">על מערכת הצירים. </t>
  </si>
  <si>
    <t>נייצר הצגה של כל אילוץ כ״קו ישר״ ונאייר את הקווים</t>
  </si>
  <si>
    <t>שיפוע של ישר: היחס בין מס׳ יח׳ גורם ייצור בייצור X ביחס לייצור Y</t>
  </si>
  <si>
    <t>למשל: שיפוע אילוץ עובדים: היחס בין כמה עובדים צריך ל-X: קרי 3, לבין כמה עובדים צריך ל-Y:  קרי 1 לכן 3/1</t>
  </si>
  <si>
    <t>שיפוע אילוץ קרקע: היחס בין כמה קרקעות צריך ל-X: קרי, 1, לבין כמה קרקעות צריך ל-Y: קרי 2, לכן 1/2</t>
  </si>
  <si>
    <t>לגבי הערך החופשי / המספרי לפני השיפוע: היחס בין מספר יח׳ גורם הייצור בסך הכל, לבין היקפן הנדרש בייצור Y</t>
  </si>
  <si>
    <t>ערך מספרי חופשי באילוץ עובדים: היחס בין מספר העובדים (60) לבין מספר העובדים הנדרשים ליח׳ Y קרי 1. לכן 60/1</t>
  </si>
  <si>
    <t>ערך מספרי חופשי באילוץ קרקע: היחס בין מספר הקרקעות (40) לבין מספר העובדים הנדרשים ליח׳ Y קרי 2. לכן 40/2</t>
  </si>
  <si>
    <t xml:space="preserve">לאחר שהצלחתי לבטא את שתי משוואות האילוצים (בגין גורמי הייצור) אוכל לעבור לבניית עקומת התמורה. </t>
  </si>
  <si>
    <t>נק׳ החיתוך:</t>
  </si>
  <si>
    <t>מקבלים:</t>
  </si>
  <si>
    <t>עקומת התמורה היא החלק הנמוך ביותר בתרשים הצטלבות הישרים.</t>
  </si>
  <si>
    <t>נוסחת עקומת התמורה עד וכולל X=16</t>
  </si>
  <si>
    <t>נוסחת עקומת התמורה כאשר X&gt;16</t>
  </si>
  <si>
    <t>אבטלה מבנית:</t>
  </si>
  <si>
    <t>כל נקודה שבה לא כל גורמי הייצור</t>
  </si>
  <si>
    <t xml:space="preserve">מועסקים; זה קיים למעשה </t>
  </si>
  <si>
    <t>בנק׳ החיתוך בין הישרים</t>
  </si>
  <si>
    <r>
      <t xml:space="preserve">בכל עקומת התמורה </t>
    </r>
    <r>
      <rPr>
        <b/>
        <sz val="12"/>
        <color theme="1"/>
        <rFont val="David"/>
        <family val="2"/>
        <charset val="177"/>
      </rPr>
      <t>למעט</t>
    </r>
  </si>
  <si>
    <t>נקודת תעסוקה מלאה</t>
  </si>
  <si>
    <t>קרי ללא אבטלה מבנית</t>
  </si>
  <si>
    <t>בקצרה / דוכני:</t>
  </si>
  <si>
    <t>שיפור בייצור Y - אפשר לייצר יותר Y באמצעות גורמי הייצור הקיימים</t>
  </si>
  <si>
    <t>המשמעות: אלא אם כן אני מייצר רק Y, ניתן לשפר את היקף הייצור של X, דרך גורמי הייצור שהתפנו</t>
  </si>
  <si>
    <t>במלים אחרות: אם מייצרים אותה כמות Y העלות האלטרנטיבית בייצור Y תקטן</t>
  </si>
  <si>
    <t xml:space="preserve">במדינה קיימים : 30 שדות מסוג א, ו-25 שדות מסוג ב. </t>
  </si>
  <si>
    <t xml:space="preserve">במשק קיימים 200 עובדים. </t>
  </si>
  <si>
    <t>תכנים לתרגול 10 - 5.6.2025 - כמה שאלות בקטנה לקראת הנושא הבא - הקצאה יעילה ופו׳ ייצור</t>
  </si>
  <si>
    <t>תרגיל קטן - מהותה של הקצאה יעילה והיקף התפוקה</t>
  </si>
  <si>
    <t>א. מהי התפוקה הכוללת במשק?</t>
  </si>
  <si>
    <t>ב. מהי התפוקה השולית לעובד?</t>
  </si>
  <si>
    <t>ג. מהי התפוקה השולית לשדה א?</t>
  </si>
  <si>
    <t>שדה א - 30 שדות</t>
  </si>
  <si>
    <t>שדה ב - 25 שדות</t>
  </si>
  <si>
    <t>התפוקה השולית היא ההפרש הפשוט בין כל שתי רמות ייצור עוקבות על בסיס טבלאות סך התפוקה.</t>
  </si>
  <si>
    <t xml:space="preserve">באופן כללי, שאלות העוסקות בהקצאה יעילה מדברות על התפוקה השולית לעובד, ועל הקצאת העובדים לפיה. </t>
  </si>
  <si>
    <t>לעובד (ב)</t>
  </si>
  <si>
    <t>עובדים - L</t>
  </si>
  <si>
    <t>סך תפוקה
TP</t>
  </si>
  <si>
    <t>לעובד (א)
MP</t>
  </si>
  <si>
    <t xml:space="preserve">המטרה היא להקצות את 200 העובדים לפי הנתונים להלן. </t>
  </si>
  <si>
    <t xml:space="preserve">30 * 17 + 30 * 13 + 30 * 7 + 30 * 7 + 25 * 22 + 25 * 13 + 25 * 7 + 5 * 6 = </t>
  </si>
  <si>
    <t xml:space="preserve">התפוקה השולית לעובד התפוקה השולית של העובד האחרון שהקצינו. </t>
  </si>
  <si>
    <t xml:space="preserve">אנו ביצענו את ההקצאה ב-8 שלבים, כאשר בשלב האחרון, העובד הוקצה למקום ה-4 בשדה ב, </t>
  </si>
  <si>
    <t xml:space="preserve">ותפוקתו השולית 6. </t>
  </si>
  <si>
    <t>התשובה: 6.</t>
  </si>
  <si>
    <t>ד. מהי התפוקה השולית לשדה ב?</t>
  </si>
  <si>
    <t>כדי לחשב את התפוקה השולית לכל שדה, נפעל בשלבים הבאים:</t>
  </si>
  <si>
    <t>ג+ד</t>
  </si>
  <si>
    <t>שלב 1: אבדוק מהו ״אובדן התפוקה״ (ברוטו) מ״אובדן השדה״ הרלוונטי: ה-TP של שדה אחד שמאבדים</t>
  </si>
  <si>
    <t>שלב 2: אקזז מאובדן תפוקה זה את התפוקה הנוספת שתנבע מהקצאת העובדים שהתפנו למקומות האחרים</t>
  </si>
  <si>
    <t>מעסיק 4</t>
  </si>
  <si>
    <t>מעסיק 3</t>
  </si>
  <si>
    <t>תפ״ש שדה</t>
  </si>
  <si>
    <t xml:space="preserve">תשובה סופית: התפוקה השולית לשדה א: 20; התפוקה השולית לשדה ב: 24. </t>
  </si>
  <si>
    <t>שאלה חשובה</t>
  </si>
  <si>
    <t>תרגול לבחינה - על סמך מבחן לדוגמה מס׳ 1 באתר - נושאים שונים</t>
  </si>
  <si>
    <t>מבנה כללי:</t>
  </si>
  <si>
    <t>השאלה עוסקת ב״ריבוי אילוצים״</t>
  </si>
  <si>
    <t>באופן כללי, תהליך העבודה דורש ממני להבין מהי מגבלת הייצור</t>
  </si>
  <si>
    <t>של כל אילוץ, לייצר את עקומת התמורה כולה על פי החיתוך ביניהם,</t>
  </si>
  <si>
    <t>ולפי זה לעבוד.</t>
  </si>
  <si>
    <t>יח׳ גורם ייצור</t>
  </si>
  <si>
    <t>באופן כללי, לאחר שמצאנו את X ו-Y שמהווים מגבלה באמצעות</t>
  </si>
  <si>
    <t>כל גורם ייצור, ניתן להגדיר את משוואת האילוץ באופן הבא:</t>
  </si>
  <si>
    <t>בנוסף, כדי לבנות את עקומת התמורה, נרצה בדרך כלל גם את נקודת</t>
  </si>
  <si>
    <t>החיתוך בין האילוצים, שמתקבלת מהשוואת המשוואות שלהם:</t>
  </si>
  <si>
    <t>אם ידוע שהמשק מייצר ביעילות (נמצא על עקומת התמורה - כתום)</t>
  </si>
  <si>
    <t xml:space="preserve">בהיקף של 70 יח׳ Y כלומר 70 יח׳ מסאבחה כנתון, </t>
  </si>
  <si>
    <t>בהגדרה: נמצאים על החלק התחתון / הימני של עקומת התמורה.</t>
  </si>
  <si>
    <t>על איזה ״אילוץ״ החלק הזה יושב? על האילוץ האדום, אילוץ הטחינה.</t>
  </si>
  <si>
    <t>כאשר נמצאים על אילוץ מסויים - סימן שגורם הייצור שלו בתעסוקה</t>
  </si>
  <si>
    <t xml:space="preserve">מלאה. </t>
  </si>
  <si>
    <t>לעומת זאת, האילוץ שלא נמצאים עליו (שנמצא מעל) הוא זה</t>
  </si>
  <si>
    <t>שמצוי באבטלה מבנית.</t>
  </si>
  <si>
    <t>במקרה זה - מדובר באילוץ הירוק, אילוץ הגרגרים.</t>
  </si>
  <si>
    <t>לכן: הגרגרים באבטלה מבנית.</t>
  </si>
  <si>
    <t>כדי לזהות כמה יח׳ נמצאות באבטלה, נבדוק בכמה גורמי ייצור משתמשים כדי להיות</t>
  </si>
  <si>
    <t>בנקודה הרלוונטית.</t>
  </si>
  <si>
    <t xml:space="preserve">בנקודה עליה שאלו מייצרים 70 יח׳ Y ו-15 יח׳ X. </t>
  </si>
  <si>
    <t>כדי לייצר 70 יח׳ Y - צריך 0.5 טחינה ו-2 גרגירים ליח׳:</t>
  </si>
  <si>
    <t>גרגרים</t>
  </si>
  <si>
    <t>כדי לייצר 15 יח׳ X - צריך 1 יח׳ טחינה ו-1 גרגרים ליח׳:</t>
  </si>
  <si>
    <t>ניצול גורמי הייצור בנקודה:</t>
  </si>
  <si>
    <t>כמות גורמי ייצור מכל סוג במשק כנתון:</t>
  </si>
  <si>
    <t>אבטלה של גורם הייצור:</t>
  </si>
  <si>
    <t>אבטלת גרגרים בלבד</t>
  </si>
  <si>
    <r>
      <t xml:space="preserve">מצב שבו כדי לייצר מוצר צריך </t>
    </r>
    <r>
      <rPr>
        <b/>
        <u/>
        <sz val="12"/>
        <color theme="1"/>
        <rFont val="David"/>
        <family val="2"/>
        <charset val="177"/>
      </rPr>
      <t>בו זמנית</t>
    </r>
    <r>
      <rPr>
        <b/>
        <sz val="12"/>
        <color theme="1"/>
        <rFont val="David"/>
        <family val="2"/>
        <charset val="177"/>
      </rPr>
      <t xml:space="preserve"> 2 גורמי ייצור "</t>
    </r>
    <r>
      <rPr>
        <b/>
        <u/>
        <sz val="12"/>
        <color theme="1"/>
        <rFont val="David"/>
        <family val="2"/>
        <charset val="177"/>
      </rPr>
      <t>גם וגם</t>
    </r>
    <r>
      <rPr>
        <b/>
        <sz val="12"/>
        <color theme="1"/>
        <rFont val="David"/>
        <family val="2"/>
        <charset val="177"/>
      </rPr>
      <t>״ (טחינה, גרגירים).</t>
    </r>
  </si>
  <si>
    <t>״עוד שאלה של גם וגם״ = ״ריבוי אילוצים״ = חיתוכים</t>
  </si>
  <si>
    <t>כותנה</t>
  </si>
  <si>
    <t>פשתונה</t>
  </si>
  <si>
    <t>יח׳ מגורם</t>
  </si>
  <si>
    <t>הייצור</t>
  </si>
  <si>
    <t>גילינו מקרה שונה שבו קיימים שני אילוצים, אשר אחד מהם - כלל איננו מגביל:</t>
  </si>
  <si>
    <t xml:space="preserve">אילוץ הקרקע (באדום) נמוך יותר תמיד; הוא האילוץ הפעיל; הוא האילוץ שעליו אין אבטלה. </t>
  </si>
  <si>
    <t xml:space="preserve">כל הקרקעות ״בשימוש״ ואילו העובדים מובטלים בכל מקרה. </t>
  </si>
  <si>
    <t>מעבר לכך, עקומת התמורה שנקבעת תמיד לפי הישר הנמוך יותר - היא למעשה אילוץ הקרקע,</t>
  </si>
  <si>
    <t xml:space="preserve">1/0.5 = </t>
  </si>
  <si>
    <t>העלות השולית בייצור X (כותנה) היא 1 חלקי השיפוע - 2</t>
  </si>
  <si>
    <t>העלות השולית בייצור Y (הפשתונה) היא השיפוע עצמו - 0.5</t>
  </si>
  <si>
    <r>
      <t xml:space="preserve">כך שהעלות השולית לייצור כל מוצר קבועה בהכרח - </t>
    </r>
    <r>
      <rPr>
        <b/>
        <u/>
        <sz val="12"/>
        <color theme="1"/>
        <rFont val="David"/>
        <family val="2"/>
        <charset val="177"/>
      </rPr>
      <t>תשובה א</t>
    </r>
    <r>
      <rPr>
        <b/>
        <sz val="12"/>
        <color theme="1"/>
        <rFont val="David"/>
        <family val="2"/>
        <charset val="177"/>
      </rPr>
      <t>:</t>
    </r>
  </si>
  <si>
    <t xml:space="preserve">ההבדל העקרוני בין שאלה זו וקודמתה, מבחינת הנתונים - </t>
  </si>
  <si>
    <r>
      <t xml:space="preserve">הוא שכל גורם ייצור יכול לייצר בעצמו מוצר מסוים </t>
    </r>
    <r>
      <rPr>
        <u/>
        <sz val="12"/>
        <color theme="1"/>
        <rFont val="David"/>
        <family val="2"/>
        <charset val="177"/>
      </rPr>
      <t>או</t>
    </r>
    <r>
      <rPr>
        <sz val="12"/>
        <color theme="1"/>
        <rFont val="David"/>
        <family val="2"/>
        <charset val="177"/>
      </rPr>
      <t xml:space="preserve"> מוצר אחר;</t>
    </r>
  </si>
  <si>
    <t xml:space="preserve">אין כל דרישה לכמה גורמי ייצור בו זמנית. </t>
  </si>
  <si>
    <t>במצב כזה, השאלה למעשה עוסקת בבניית עקומת התמורה על בסיס</t>
  </si>
  <si>
    <t xml:space="preserve">עקרון העלויות השוליות - ללא צורך בבניית אילוצים נפרדים וחיתוכים. </t>
  </si>
  <si>
    <t>פועל</t>
  </si>
  <si>
    <t>ייצור תפוח</t>
  </si>
  <si>
    <t>ייצור תמרי</t>
  </si>
  <si>
    <t>לתפוח X</t>
  </si>
  <si>
    <t>לתמר Y</t>
  </si>
  <si>
    <t>ההפכי לעלות שולית X</t>
  </si>
  <si>
    <t xml:space="preserve">אני צריך 17 תמרים. </t>
  </si>
  <si>
    <t>ככל שאפשר אייצר את התמרים באמצעות הפועלים שהעלות השולית שלהם בייצור</t>
  </si>
  <si>
    <t>התמר היא הנמוכה ביותר.</t>
  </si>
  <si>
    <t>לכן, התחלתי לייצר תמרים באמצעות פועל ב, הוא מסוגל לייצר בסך הכל 8 תמרים.</t>
  </si>
  <si>
    <t>אבל אני צריך 17 תמרים. אז אמשיך.</t>
  </si>
  <si>
    <t xml:space="preserve">העובד הבא בתור בייצור התמרים הוא עובד ד. העובד הזה יכול לייצר 8 תמרים, </t>
  </si>
  <si>
    <t xml:space="preserve">כך שבסך הכל ייצרתי 16 תמרים 8 + 8. </t>
  </si>
  <si>
    <t xml:space="preserve">צריך עוד תמר אחד. </t>
  </si>
  <si>
    <t xml:space="preserve">העובד הבא בתור בייצור התמר הנוסף הוא עובד ג. </t>
  </si>
  <si>
    <t>כששואלים על העלות השולית בייצור תמרים שואלים על למעשה, על עלות ייצור</t>
  </si>
  <si>
    <r>
      <t xml:space="preserve">המוצר </t>
    </r>
    <r>
      <rPr>
        <b/>
        <u/>
        <sz val="12"/>
        <color theme="1"/>
        <rFont val="David"/>
        <family val="2"/>
        <charset val="177"/>
      </rPr>
      <t>האחרון</t>
    </r>
    <r>
      <rPr>
        <b/>
        <sz val="12"/>
        <color theme="1"/>
        <rFont val="David"/>
        <family val="2"/>
        <charset val="177"/>
      </rPr>
      <t xml:space="preserve">, שמיוצר באמצעות עובד ג בעלות שולית של 1. </t>
    </r>
  </si>
  <si>
    <t>הגדרה: העלות הכוללת בייצור X היא ההפרש בין ה-YMAX לבין ה-Y בנקודה.</t>
  </si>
  <si>
    <t xml:space="preserve">הגדרה: העלות הממוצעת בייצור Y היא ההפרש בין ה-XMAX לבין ה-X בנקודה, חלקי ה-Y בנקודה. </t>
  </si>
  <si>
    <t>אבל אני יודע מה X בנקודה ומה Y בנקודה ולכן אני יכול להציב אותם:</t>
  </si>
  <si>
    <t xml:space="preserve">מסקנה: אם מקס׳ X הוא 100, ומקס׳ Y הוא 110, התשובה א. </t>
  </si>
  <si>
    <t xml:space="preserve">בנתונים סיפרו לי שכאשר Y שווה ל-60 ו-X שווה ל-80 העלות הממוצעת ל-Y היא 1/3. </t>
  </si>
  <si>
    <t>רענון מאד קטן לגבי התנאים למסחר בינלאומי:</t>
  </si>
  <si>
    <t>כדי שיתקיים מסחר בינלאומי, נדרש שיתקיימו שני תנאים:</t>
  </si>
  <si>
    <t xml:space="preserve">א. קיים הבדל בעלויות השוליות בייצור המוצרים השונים בין המדינות (במדינה מסוימת יתרון יחסי ב-X ובאחרת יתרון יחסי ב-Y). </t>
  </si>
  <si>
    <t xml:space="preserve">ב. המחיר במסחר הבינלאומי נקבע בטווח שבין העלויות השוליות של המוצרים. </t>
  </si>
  <si>
    <t>הפניה: במערך שיעור 3 בחומרי קורס זה, יש הגדרות מלאות, דיון, וגם המחשה באמצעות דוגמאות מספריות.</t>
  </si>
  <si>
    <t xml:space="preserve">המדינה שמייצאת מוצר מסויים, היא בעלת יתרון יחסי בייצור אותו מוצר. </t>
  </si>
  <si>
    <t>ולכן, אם כיוון הייצוא:</t>
  </si>
  <si>
    <t>עגבניות &gt;&gt;&gt;&gt; מאיטליה לספרד: לאיטליה יתרון יחסי בעגבניות</t>
  </si>
  <si>
    <t>זיתים &gt;&gt;&gt;&gt; מספרד לאיטליה: לספרד יתרון יחסי בזיתים</t>
  </si>
  <si>
    <t xml:space="preserve">האפשרות המתאימה ביותר במקרה זה היא א. </t>
  </si>
  <si>
    <t>מוצרי תעשייה</t>
  </si>
  <si>
    <t>מוצרי חקלאות</t>
  </si>
  <si>
    <t xml:space="preserve">משק </t>
  </si>
  <si>
    <t>במשק ל-X</t>
  </si>
  <si>
    <t>במשק ל-Y</t>
  </si>
  <si>
    <t>למשק א יתרון יחסי בייצור X כי 5 קטן מ-10;</t>
  </si>
  <si>
    <t>למשק ב יתרון יחסי בייצור Y כי 0.1 קטן מ-0.2;</t>
  </si>
  <si>
    <r>
      <t xml:space="preserve">עוד נתון: המחיר הבינלאומי של תעשייה (X) הוא </t>
    </r>
    <r>
      <rPr>
        <b/>
        <sz val="12"/>
        <color rgb="FFEE0000"/>
        <rFont val="David"/>
        <family val="2"/>
        <charset val="177"/>
      </rPr>
      <t>6</t>
    </r>
    <r>
      <rPr>
        <sz val="12"/>
        <color theme="1"/>
        <rFont val="David"/>
        <family val="2"/>
        <charset val="177"/>
      </rPr>
      <t xml:space="preserve">. </t>
    </r>
  </si>
  <si>
    <t>מכאן שהגיוני שיתקיים מסחר בינלאומי: משק א יכול לייצר רק X, בעלות 5 ליח׳,</t>
  </si>
  <si>
    <t>ולייצא אותו ולקבל בתמורה ערך גבוה יותר - 6.</t>
  </si>
  <si>
    <t>משק א מעוניין לצרוך: 900 חקלאות קרי Y=900</t>
  </si>
  <si>
    <t>למשק יש יתרון יחסי ב-X; לכן הוא ייצר רק X = 400;</t>
  </si>
  <si>
    <t>כמה יח׳ X יצטרך משק א לייצא אם הוא מקבל בתמורה 6 יח׳ Y על יח׳ X והוא זקוק ל-900 יח׳ Y?</t>
  </si>
  <si>
    <t xml:space="preserve">משק א מייצר </t>
  </si>
  <si>
    <t xml:space="preserve">מתוכן מייצא כדי לקבל Y </t>
  </si>
  <si>
    <t xml:space="preserve">בקצרה: למשק א יתרון יחסי ב-X, </t>
  </si>
  <si>
    <t xml:space="preserve">הוא ייצר את כל ה-400 X, </t>
  </si>
  <si>
    <t>ייצא החוצה 150 יח׳ כדי לקבל 900 Y כפי שנרש</t>
  </si>
  <si>
    <t xml:space="preserve">בשאלה, את יתר יח׳ ה-X הוא יצרוך 250. </t>
  </si>
  <si>
    <r>
      <t xml:space="preserve">ההפרש - משק </t>
    </r>
    <r>
      <rPr>
        <b/>
        <u/>
        <sz val="12"/>
        <color theme="1"/>
        <rFont val="David"/>
        <family val="2"/>
        <charset val="177"/>
      </rPr>
      <t>א</t>
    </r>
    <r>
      <rPr>
        <b/>
        <sz val="12"/>
        <color theme="1"/>
        <rFont val="David"/>
        <family val="2"/>
        <charset val="177"/>
      </rPr>
      <t xml:space="preserve"> צורך</t>
    </r>
  </si>
  <si>
    <t xml:space="preserve">משק ב לעומתו - בהקשר למוצרי תעשייה - מייבא את כולם - כאמור מייבא 150 יח׳ X ממשק א וצורך את כולן. </t>
  </si>
  <si>
    <t xml:space="preserve">זה מה שנדרש, תשובה א. </t>
  </si>
  <si>
    <t>שדה</t>
  </si>
  <si>
    <t>חמיס</t>
  </si>
  <si>
    <t>חיט</t>
  </si>
  <si>
    <t>לעובד MP(L)</t>
  </si>
  <si>
    <t>שווי תפוקה שו׳</t>
  </si>
  <si>
    <t>יח׳ חמיס</t>
  </si>
  <si>
    <t xml:space="preserve">שווה 4 ש״ח </t>
  </si>
  <si>
    <t>יח׳ חיט</t>
  </si>
  <si>
    <t>שווה 5 ש״ח</t>
  </si>
  <si>
    <t>שווי תפוקה שו</t>
  </si>
  <si>
    <t>נתון: 5 שדות מכל סוג</t>
  </si>
  <si>
    <t>ו-24 עובדים בסך הכל</t>
  </si>
  <si>
    <t>בהינתן ערכים כספיים לגבי שווי התפוקה תהליך ההקצאה יתבסס על סדר שווי התפוקה השולית.</t>
  </si>
  <si>
    <t xml:space="preserve">התחלתי בלהקצות עובדים למקום ה-1 בשדה החיטה. </t>
  </si>
  <si>
    <t>ככלל, מספר העובדים שנקצה למקום מסוים הוא הנמוך מבין שני ערכים:</t>
  </si>
  <si>
    <t>מספר העובדים שנותרו להקצאה</t>
  </si>
  <si>
    <t>מספר השדות מהסוג הנתון</t>
  </si>
  <si>
    <t>המשכתי בלהקצות עובדים למקום ה-1 בשדה החמיס.</t>
  </si>
  <si>
    <t>המשכתי בלהקצות עובבדים למקום ה-2 בשדה החיט:</t>
  </si>
  <si>
    <t>ההקצאה תבוצע מהגבוה לנמוך. ראו הדגמה על 3 ההקצאות הראשונות:</t>
  </si>
  <si>
    <t>לאחר השלמת הליך ההקצאה גילינו ששווי</t>
  </si>
  <si>
    <t xml:space="preserve">התפוקה השולית של העובד האחרון הוא 24 ש״ח </t>
  </si>
  <si>
    <t>לכן, זה השכר שייקבע בשיווי משקל</t>
  </si>
  <si>
    <t>כאשר בודקים מה הרווח משדה חמיס:</t>
  </si>
  <si>
    <t>שדה חמיס</t>
  </si>
  <si>
    <t>שבו מועסקים</t>
  </si>
  <si>
    <t>שני עובדים</t>
  </si>
  <si>
    <t>שבו מועסק</t>
  </si>
  <si>
    <t>עובד אחד</t>
  </si>
  <si>
    <t>בלבד</t>
  </si>
  <si>
    <t>הכנסות - תפוקה כוללת כפול 4 ש״ח ליח׳</t>
  </si>
  <si>
    <t>הוצאות - שכר עבודה לפי מס׳ עובדים * 24</t>
  </si>
  <si>
    <t>רווח משדה חמיס</t>
  </si>
  <si>
    <t>התשובה א. לא משנה איזה שדה חמיס נבדוק (כזה שבו מועסק עובד אחד</t>
  </si>
  <si>
    <t>או שדה שבו מועסקים שני עובדים) הרווח ממנו זהה, וזאת לאור העובדה</t>
  </si>
  <si>
    <t xml:space="preserve">שהעובד האחרון בכל מקרה מקבל כאן את שווי תפוקתו השולית ולכן אין לו תרומה לרווח. </t>
  </si>
  <si>
    <t>תפוחים</t>
  </si>
  <si>
    <t>TP(X)</t>
  </si>
  <si>
    <t>MP(X)</t>
  </si>
  <si>
    <t>שווי תפ׳</t>
  </si>
  <si>
    <t>שולית תפוח</t>
  </si>
  <si>
    <t>PX * MP(X)</t>
  </si>
  <si>
    <t>TP(Y)</t>
  </si>
  <si>
    <t>שזיף</t>
  </si>
  <si>
    <t>MP(Y)</t>
  </si>
  <si>
    <t>PY * MP(Y)</t>
  </si>
  <si>
    <t>מחיר 10</t>
  </si>
  <si>
    <t>מחיר 8</t>
  </si>
  <si>
    <t xml:space="preserve">במשק 31 עובדים, 5 שדות תפוחים, 7 שדות שזיפים. </t>
  </si>
  <si>
    <t>שולית שזיף</t>
  </si>
  <si>
    <t xml:space="preserve">שואלים אותי מהי התפוקת התפוחים הכוללת בכל המשק. </t>
  </si>
  <si>
    <t xml:space="preserve">Q = 200 * 30 = </t>
  </si>
  <si>
    <t>מספר הפיצות בחודש (כמות) שמוביל לכך שמכסים את כל ההוצאות החודשיות (רווח 0)</t>
  </si>
  <si>
    <t>פיצה עולה לי: 24, אני מרוויח עליה: 12, כלומר מוכר אותה: ב-36</t>
  </si>
  <si>
    <t xml:space="preserve">הרווח הוא למעשה: סך ההכנסות (כמות כפול מחיר מכירה ליח׳) בניכוי סך ההוצאות. </t>
  </si>
  <si>
    <t>6,000 * 36 - 6,000 * 24 - FC = 0</t>
  </si>
  <si>
    <t>סך ההכנסות</t>
  </si>
  <si>
    <t>סך עלויות משתנות</t>
  </si>
  <si>
    <t>לפי מספר פיצות נמכרות כפול עלות משתנה לפיצה</t>
  </si>
  <si>
    <t>לפי מספר הפיצות כפול מחיר מכירה לפיצה</t>
  </si>
  <si>
    <t>בניכוי</t>
  </si>
  <si>
    <t>עלויות</t>
  </si>
  <si>
    <t>קבועות</t>
  </si>
  <si>
    <t>כי הנתון</t>
  </si>
  <si>
    <t xml:space="preserve">מתייחס </t>
  </si>
  <si>
    <t>לרווח 0</t>
  </si>
  <si>
    <t>לאחר ניכוי</t>
  </si>
  <si>
    <t>כל ההוצאות</t>
  </si>
  <si>
    <t>רווח אפס כנתון</t>
  </si>
  <si>
    <t xml:space="preserve">אלא שאם זו היתה עלות כוללת ממוצעת </t>
  </si>
  <si>
    <t>היה בהכרח רווח חיובי, זה לא המקרה</t>
  </si>
  <si>
    <t>לכאורה לא כתוב ש-24 זו עלות משתנה ממוצעת</t>
  </si>
  <si>
    <t>מחלצים ומגלים: FC=72000</t>
  </si>
  <si>
    <t>לפני עדכון</t>
  </si>
  <si>
    <t>לאחר עדכון</t>
  </si>
  <si>
    <t>ירידה ב-FC</t>
  </si>
  <si>
    <t>TC(מעודכן)</t>
  </si>
  <si>
    <t>ATC=TC/Q</t>
  </si>
  <si>
    <t>היצרן ייצר בטווח הארוך אם ורק אם הערך המינימלי של ATC כלומר min(ATC) נמוך יותר (או שווה) למחיר המכירה של המוצר.</t>
  </si>
  <si>
    <t xml:space="preserve">האם התנאי הזה מתקיים? התשובה כן. מדוע? כי המחיר P הנתון 28, והעלות הכוללת הממוצעת המינימלית היא 28. </t>
  </si>
  <si>
    <t>AVC=VC/Q</t>
  </si>
  <si>
    <t>כיצד חישבנו את העלות המשתנה הממוצעת?</t>
  </si>
  <si>
    <t xml:space="preserve">תחילה, הגדרנו שהעלות הקבועה FC היא תמיד העלות הכוללת עבור כמות 0, עבור Q=0. </t>
  </si>
  <si>
    <t xml:space="preserve">בהתאם, מצאנו שכאן העלות הקבועה היא FC=32. </t>
  </si>
  <si>
    <t xml:space="preserve">העלות המשתנה הממוצעת לוקחת את היחס בין העלות המשתנה VC למספר היחידות. </t>
  </si>
  <si>
    <t xml:space="preserve">העלות המשתנה = VC = המונה היא העלות הכוללת בניכוי העלויות הקבועות כלומר TC-FC. </t>
  </si>
  <si>
    <t>ואת זה מחלקים בכמות Q.</t>
  </si>
  <si>
    <t>הדגמה: עבור Q=1:</t>
  </si>
  <si>
    <t>AVC(Q=1) = (62 - 32)/1 = 30</t>
  </si>
  <si>
    <t>עבור Q=2:</t>
  </si>
  <si>
    <t>AVC(Q=2) = (82 - 32)/2 = 25</t>
  </si>
  <si>
    <t>עבור Q=3:</t>
  </si>
  <si>
    <t>AVC(Q=3) = (92 - 32)/3 = 20</t>
  </si>
  <si>
    <t>וכן הלאה.</t>
  </si>
  <si>
    <t>מבחינת כדאיות ייצור בטווח הקצר, היא תתקיים</t>
  </si>
  <si>
    <t>אם ורק אם מינימום העלות המשתנה הממוצעת נמוכה או שווה להמחיר:</t>
  </si>
  <si>
    <t>כאן: מחיר המכירה 28, מינ׳ AVC: 20</t>
  </si>
  <si>
    <t xml:space="preserve">לכן כדאי לייצר בטווח הקצר, וזה לא מפתיע. </t>
  </si>
  <si>
    <t xml:space="preserve">כי כשכדאי לייצר בטווח הארוך, כדאי גם בטווח הקצר (את המשפט ההפוך לא ניתן לומר). </t>
  </si>
  <si>
    <t>כיצד נחשב את העלות השולית MC?</t>
  </si>
  <si>
    <t xml:space="preserve">מדובר בהפרש הפשוט בין העלויות בין 2 רמות תפוקה עוקבות. </t>
  </si>
  <si>
    <t xml:space="preserve">העלות השולית של היחידה ה-2, היא ההפרש בין העלות בייצור 2 יחידות, לבין העלות בייצור יחידה אחת. </t>
  </si>
  <si>
    <t xml:space="preserve">למשל, העלות השולית של היחידה ה-1, היא ההפרש בין העלות בייצור יחידה אחת, לבין העלות בייצור 0 יחידות. </t>
  </si>
  <si>
    <t>במידה וכדאי לייצר,</t>
  </si>
  <si>
    <t>כמה מייצרים?</t>
  </si>
  <si>
    <t>תמיד נמשיך לייצר עד שנגיע לחלק</t>
  </si>
  <si>
    <t>העולה של MC...</t>
  </si>
  <si>
    <t>אפשר לראות שבייצור של עד וכולל 3 יח׳,</t>
  </si>
  <si>
    <t>ה-MC עולה. לכן ״נמשיך לייצר״.</t>
  </si>
  <si>
    <t xml:space="preserve">החל מהיחידה ה-4, ה-MC מתחיל לעלות. </t>
  </si>
  <si>
    <t>עוצרים בחלק העולה כאשר ה-P=MC</t>
  </si>
  <si>
    <t xml:space="preserve">או כאשר הוא הערך הקרוב ביותר ולמטה ממנו. </t>
  </si>
  <si>
    <t>כאן: P=28</t>
  </si>
  <si>
    <t>הואיל ובייצור 4 יח׳, ה-P שהוא 28 גבוה מ-20,</t>
  </si>
  <si>
    <t>נייצר גם את היח׳ ה-4, אך את היח׳ ה-5 כבר</t>
  </si>
  <si>
    <t>לא נייצר שכן עלותה השולית 30, וההכנסה ממנה רק 28.</t>
  </si>
  <si>
    <t xml:space="preserve">מסקנה: בטווח הקצר נייצר 4 יח׳. </t>
  </si>
  <si>
    <t xml:space="preserve">בטווח הארוך: </t>
  </si>
  <si>
    <t>או שלא מייצרים בכלל (וזה לא המקרה)</t>
  </si>
  <si>
    <t xml:space="preserve">או שמייצרים בדיוק כמו בטווח הקצר (כלומר כאן: 4 יח׳). </t>
  </si>
  <si>
    <t xml:space="preserve">היצרן ייצר גם בטווח הארוך וגם </t>
  </si>
  <si>
    <t xml:space="preserve">בטווח הקצר 4 יח׳. </t>
  </si>
  <si>
    <t>א. נכון!</t>
  </si>
  <si>
    <t>ב. שגוי</t>
  </si>
  <si>
    <r>
      <t xml:space="preserve">היצרן ייצר 4 יח׳ </t>
    </r>
    <r>
      <rPr>
        <b/>
        <u/>
        <sz val="12"/>
        <color theme="1"/>
        <rFont val="David"/>
        <family val="2"/>
        <charset val="177"/>
      </rPr>
      <t>גם</t>
    </r>
    <r>
      <rPr>
        <sz val="12"/>
        <color theme="1"/>
        <rFont val="David"/>
        <family val="2"/>
        <charset val="177"/>
      </rPr>
      <t xml:space="preserve"> בטווח הארוך, לא רק בטווח הקצר</t>
    </r>
  </si>
  <si>
    <t xml:space="preserve">ג,ד, ה שגויים - קל לשלול על פי תוצאות הניתוח. </t>
  </si>
  <si>
    <t>הסברים נוספים לשלבי התהליך והכרעות:</t>
  </si>
  <si>
    <t>כאן התחיל תרגול 11 - 12.6.2025</t>
  </si>
  <si>
    <t>כרגע נתון:</t>
  </si>
  <si>
    <t>Q = 1,500</t>
  </si>
  <si>
    <t xml:space="preserve">זוהי בחירתו של היצרן לייצר, מה שאומר שהוא ממקסם את רווחיו עבור היקף ייצור זה. </t>
  </si>
  <si>
    <t>בנוסף נתון שכרגע:</t>
  </si>
  <si>
    <t>P = MC(Q=1,500)</t>
  </si>
  <si>
    <t>מחירו של מזרון שווה בדיוק לעלות השולית</t>
  </si>
  <si>
    <t>נשאלת השאלה, מה יקרה אם הוא ייצר מזרן אחד פחות?</t>
  </si>
  <si>
    <t xml:space="preserve">הדיון בהכנסות במצב כזה קליל. </t>
  </si>
  <si>
    <t>מדוע? משום שאם במצב המוצא במחיר לא ידוע, P הוא מייצר 1,500, אז הכנסותיו שהן מכפלת הכמות במחיר תהיינה:</t>
  </si>
  <si>
    <t>1,500P</t>
  </si>
  <si>
    <t>אם נייצר יחידה אחת פחות, כלומר 1,499 יחידות כמו שנתון, אזי ההכנסות (אין שינוי מחיר):</t>
  </si>
  <si>
    <t>1,499P</t>
  </si>
  <si>
    <t xml:space="preserve">כמובן שההכנסות קטנות, אם מייצרים פחות (ואין שינוי במחיר). </t>
  </si>
  <si>
    <t>ומה יקרה אם היצרן מייצר יחידה אחת פחות?</t>
  </si>
  <si>
    <t>השינוי בעלויות היצרן:</t>
  </si>
  <si>
    <t>ירידה בעלות בגובה העלות השולית לייצור היחידה האחרונה.</t>
  </si>
  <si>
    <t xml:space="preserve">השינוי בהכנסות: </t>
  </si>
  <si>
    <t>ירידה בהכנסות בגובה מחיר המכירה.</t>
  </si>
  <si>
    <t>אבל כאן אמרו:</t>
  </si>
  <si>
    <t>P = MC</t>
  </si>
  <si>
    <t xml:space="preserve">לכן במקרה הפרטי הזה, אם נקטין את הייצור ביחידה, הרי שגם ההכנסות וגם העלויות ירדו באותו סכום בדיוק. </t>
  </si>
  <si>
    <t xml:space="preserve">המשמעות: השינוי ברווח 0. </t>
  </si>
  <si>
    <t xml:space="preserve">קיטון / ירידה של ההיצע / עקומת ההיצע: עקום ההיצע נע שמאלה (פחות כמויות). </t>
  </si>
  <si>
    <t xml:space="preserve">גם המונח ״קיטון של עקומת ההיצע״ מבטא את אותו עקרון. </t>
  </si>
  <si>
    <t>במלים אחרות, אם נרצה להתייחס לירידה בכמות המוצעת, (כלומר תנועה על עקומת ההיצע ולא להזיז את כולה),</t>
  </si>
  <si>
    <t xml:space="preserve">נדאג להשתמש במילה ״כמות״. </t>
  </si>
  <si>
    <t xml:space="preserve">ב. ירידה במחיר חומר הגלם = מקטינה את עלויות היצרנים, מגדילה את ההיצע. לא נכון. </t>
  </si>
  <si>
    <t xml:space="preserve">ג. שיפור טכנולוגי = מקטין את עלויות היצרנים, מגדיל את ההיצע. לא נכון. </t>
  </si>
  <si>
    <t xml:space="preserve">ה. ירידה במחיר המוצר = שינוי מחיר מזיז אותנו על העקומה, ולא את העקומה כולה. לא נכון. </t>
  </si>
  <si>
    <t xml:space="preserve">ו. ירידה בהוצאות הקבועות = עקומת ההיצע בנויה על בסיס MC, כלומר, לא על בסיס העלויות הקבועות. לא נכון. </t>
  </si>
  <si>
    <r>
      <t xml:space="preserve">א. עלייה בשכר העובדים = מגדילה את עלויות היצרנים, מקטינה את ההיצע. </t>
    </r>
    <r>
      <rPr>
        <b/>
        <sz val="12"/>
        <color rgb="FF00B050"/>
        <rFont val="David"/>
        <family val="2"/>
        <charset val="177"/>
      </rPr>
      <t>נכון</t>
    </r>
    <r>
      <rPr>
        <sz val="12"/>
        <color theme="1"/>
        <rFont val="David"/>
        <family val="2"/>
        <charset val="177"/>
      </rPr>
      <t>.</t>
    </r>
  </si>
  <si>
    <t>שאלה חשובה מאד</t>
  </si>
  <si>
    <t>שאלה
חשובה
מאד</t>
  </si>
  <si>
    <t>מערכת הקשרים שמבטאת</t>
  </si>
  <si>
    <t>שאלה זו בבסיס הלוגיקה שלה</t>
  </si>
  <si>
    <t>חשובה מאד</t>
  </si>
  <si>
    <t xml:space="preserve">שאלה חשובה על </t>
  </si>
  <si>
    <t xml:space="preserve">המשמעות הגרפית </t>
  </si>
  <si>
    <t>של עקומת ההיצע</t>
  </si>
  <si>
    <t>שאלה חשובה על העקרון התיאורטי של המשך ייצור</t>
  </si>
  <si>
    <t>שאלה חשובה מאד על הקשר התיאורטי שבין ביקושים וסוג המוצר</t>
  </si>
  <si>
    <t>שאלה חשובה מאד לגבי גמישות הביקוש רעיונית</t>
  </si>
  <si>
    <t>שאלה מרכזית וחשובה על מגוון אוכלוסיות</t>
  </si>
  <si>
    <t>שאלה חשובה מאד על עקרון גמישויות שונות</t>
  </si>
  <si>
    <t>שאלה חשובה מאד לעניין המשמעות הבסיסית של עודפים ורווחים מכל הזוויות</t>
  </si>
  <si>
    <t>איך לומדים - היערכות ביישורת אחרונה</t>
  </si>
  <si>
    <t>שאלה 1: ״ד״ר צבאן, תודה על ההשקעה בהוראה. אבל אין מספיק מבחנים לדוגמה, איך נלמד?״</t>
  </si>
  <si>
    <t xml:space="preserve">תשובה 1: </t>
  </si>
  <si>
    <t xml:space="preserve">כמעט כל המחברת היא שאלות בסגנון בחינה. חובה לפתור את כל השאלות ממערכי השיעור. המבחן נשען על </t>
  </si>
  <si>
    <t>המחברת בראש ובראשונה - השינויים מטעם האחראית האקדמית ככל שיתבקשו הם בהיקף סביר ותעודכנו</t>
  </si>
  <si>
    <t xml:space="preserve">לגביהם בנפרד. </t>
  </si>
  <si>
    <t>שאלה 2: ״אבל בכל זאת. אני רגיל ללמוד ממבחנים״</t>
  </si>
  <si>
    <t>תשובה 2:</t>
  </si>
  <si>
    <t>בסך הכל. שימו לב שבמטלת הבונוס יש טעות בשאלה 2 ואין אף תשובה נכונה, אבל גם כך זו לא שאלה מתוחכמת</t>
  </si>
  <si>
    <t xml:space="preserve">מדי והשאר תקין. </t>
  </si>
  <si>
    <t>העליתי לבקשתכם כעת בסך הכל 3 מבחנים. כמו כן, גם מטלת הבונוס היא כעין מבחן לדוגמה. כלומר, 4 מבחנים</t>
  </si>
  <si>
    <t>שאלה 3: ״אי אפשר שתעלה יותר מבחנים?״</t>
  </si>
  <si>
    <t>תשובה 3:</t>
  </si>
  <si>
    <t>אני יכול להיות פופוליסט, להעלות מבחנים נוספים עם קשר רופף ליישומים הרלוונטיים, ולהגיד רוצו. במקום זה,</t>
  </si>
  <si>
    <t xml:space="preserve">תשובה 4: </t>
  </si>
  <si>
    <t>של טענות. למשל, במקום שאלה כגון:</t>
  </si>
  <si>
    <t>משק מצוי בשיווי משקל, לאחרונה חלה עלייה במחירי התשומות ובמקביל חלה ירידה בביקוש</t>
  </si>
  <si>
    <t>לאור שינוי בטעמי הצרכנים. כתוצאה מכך:</t>
  </si>
  <si>
    <t>א. המחיר יעלה והכמות תרד</t>
  </si>
  <si>
    <t>ב. המחיר יעלה ולא ניתן לדעת מה יקרה לכמות</t>
  </si>
  <si>
    <t>ג. המחיר ירד ולא ניתן לדעת מה יקרה לכמות</t>
  </si>
  <si>
    <t>ד. אם הביקוש קשיח לחלוטין, לא יחול שינוי ברווחי היצרנים</t>
  </si>
  <si>
    <t>ה. כל יתר הטענות שגויות</t>
  </si>
  <si>
    <t>תופיע שאלה כגון:</t>
  </si>
  <si>
    <t>לאור שינוי בטעמי הצרכנים. לפניכם מספר טענות:</t>
  </si>
  <si>
    <t>טענה 2: המחיר יעלה ולא ניתן לדעת מה יקרה לכמות</t>
  </si>
  <si>
    <t>טענה 3: המחיר ירד ולא ניתן לדעת מה יקרה לכמות</t>
  </si>
  <si>
    <t>טענה 1: המחיר יעלה והכמות תרד</t>
  </si>
  <si>
    <t>ד. טענות 1 ו-4</t>
  </si>
  <si>
    <t>להבין את הניסוחים ולפעול לפיהם. זה המתכון להצלחה. זה לא הכמות זו האיכות, וכמובן שגם במימד הכמות,</t>
  </si>
  <si>
    <t xml:space="preserve">אם תבדקו היטב כמה תרגילים יש לכם בקבצים הנפרדים + במחברת זו, תראו שהמאגר רחוק מלהיות דל. </t>
  </si>
  <si>
    <t>אגב, התשובה הנכונה לשאלה הזו היא שהכמות תרד אך לא ניתן לדעת מה יקרה למחיר (במקרה ברירת המחדל</t>
  </si>
  <si>
    <t>של עקומות ביקוש והיצע רגילות) וכן אם הביקוש קשיח לחלוטין אך יורד (עקומת הביקוש הקשיחה נעה שמאלה)</t>
  </si>
  <si>
    <t>טענה 4: אם הביקוש קשיח לחלוטין, לא יחול שינוי בפדיון היצרנים</t>
  </si>
  <si>
    <t xml:space="preserve">לא ניתן לדעת האם פדיון היצרנים יגדל או יקטן (הם מייצרים פחות אך במחיר גבוה יותר). </t>
  </si>
  <si>
    <t>כלומר, כל הטענות שגויות.</t>
  </si>
  <si>
    <t>שאלה 4: ״אוקיי אז המבחן שלנו יהיה דומה לשאלות במחברת והמבחנים״? איך אוודא שלא אופתע מדי?</t>
  </si>
  <si>
    <t>אכן דומה. ההבדל המרכזי: במקום שאלות עם נדרשים שצריך לבחור ביניהם, השאלות תהיינה מנוסחות בצורה</t>
  </si>
  <si>
    <t>שאלה 5: ״רגע שי בהמשך לשאלה 4 זה שינוי מהותי אתה לא חושב? איך ניערך?</t>
  </si>
  <si>
    <t>תשובה 5:</t>
  </si>
  <si>
    <t>שתי תשובות:</t>
  </si>
  <si>
    <t>א. בהחלט תוכלו לעבור על מחברת הקורס ולראות שיש הרבה מאד שאלות שניסחנו בצורה של טענות.</t>
  </si>
  <si>
    <t>ב. מה זה משנה אם זה מנוסח בצורה של טענות או בצורה של מסיחים. בסופו של יום, גם כדי לבחור במסיח הנכון</t>
  </si>
  <si>
    <t xml:space="preserve">צריך לדעת לדון בנכונות המסיחים האחרים. </t>
  </si>
  <si>
    <t>שאלה 6: תודה רבה ד״ר צבאן. שאלה נוספת האם יש מיקוד לבחינה לאור הספק החסר והלחימה?</t>
  </si>
  <si>
    <t>תשובה 6:</t>
  </si>
  <si>
    <t xml:space="preserve">אתם תבחנו אך ורק על החומר שהספקנו והוקנה לכם טרם הלחימה. </t>
  </si>
  <si>
    <t xml:space="preserve">כרגע בחינתכם בתהליך אישור אצל ד״ר לימור גונן האחראית האקדמית, אבל הסברתי לה את מכלול הנסיבות - </t>
  </si>
  <si>
    <t>סמסטר שהחל באיחור, עם היעדר אפשרות לבצע שיעורי השלמה לאור המלחמה והנסיבות, וכן אי הוודאות</t>
  </si>
  <si>
    <t xml:space="preserve">הרבה לעניין מועד קיום המבחן אם בכלל והליך הלמידה הנגזר ממנו. </t>
  </si>
  <si>
    <t xml:space="preserve">אמונתי ותקוותי שהמבחן יאושר ללא שינויים מהותיים ובהתבסס על הנלמד והמתורגל בלבד. </t>
  </si>
  <si>
    <t>ככל שיהיה צורך בעדכון כלשהו, אני אדאג לעזור לכם להיערך בהתאם, אך אעשה כל מאמץ בגזרתי לשכנע שזה</t>
  </si>
  <si>
    <t xml:space="preserve">לא הזמן לשינוי מהותי - הכל מתוך שאיפה של כל הנוגעים בדבר לשמר רמה מצד אחד אך להביט למציאות  </t>
  </si>
  <si>
    <t xml:space="preserve">שנכפתה עלינו בעיניים מצד שני. </t>
  </si>
  <si>
    <t>שאלה 7: ואולי בכל זאת? טיפים? משהו? אני בקרייסיס... מאיפה להתחיל?</t>
  </si>
  <si>
    <t>תשובה 7:</t>
  </si>
  <si>
    <t xml:space="preserve">אז כמו שכתבתי. מחברת מחברת מחברת מחברת.  </t>
  </si>
  <si>
    <r>
      <t xml:space="preserve">אבל תוודאו שיודעים לפתור </t>
    </r>
    <r>
      <rPr>
        <b/>
        <u/>
        <sz val="12"/>
        <color theme="1"/>
        <rFont val="David"/>
        <family val="2"/>
        <charset val="177"/>
      </rPr>
      <t>בזריזות</t>
    </r>
    <r>
      <rPr>
        <sz val="12"/>
        <color theme="1"/>
        <rFont val="David"/>
        <family val="2"/>
        <charset val="177"/>
      </rPr>
      <t xml:space="preserve"> ומגיעים לתוצאות הנכונות.</t>
    </r>
  </si>
  <si>
    <r>
      <t xml:space="preserve">בטח בתקופה כזו, אני מעלה לכם סט מסודר של מה שאתם צריכים, כשהמבחנים לדוגמה </t>
    </r>
    <r>
      <rPr>
        <b/>
        <sz val="12"/>
        <color theme="1"/>
        <rFont val="David"/>
        <family val="2"/>
        <charset val="177"/>
      </rPr>
      <t>הם רק קינוח</t>
    </r>
    <r>
      <rPr>
        <sz val="12"/>
        <color theme="1"/>
        <rFont val="David"/>
        <family val="2"/>
        <charset val="177"/>
      </rPr>
      <t xml:space="preserve">. </t>
    </r>
  </si>
  <si>
    <r>
      <t xml:space="preserve">מי שרוצה להבטיח הצלחה, צריך להבטיח לעצמו שהוא מבין לעומק את </t>
    </r>
    <r>
      <rPr>
        <b/>
        <sz val="12"/>
        <color theme="1"/>
        <rFont val="David"/>
        <family val="2"/>
        <charset val="177"/>
      </rPr>
      <t>כל השאלות במחברת הקורס</t>
    </r>
    <r>
      <rPr>
        <sz val="12"/>
        <color theme="1"/>
        <rFont val="David"/>
        <family val="2"/>
        <charset val="177"/>
      </rPr>
      <t xml:space="preserve"> ללא יוצא</t>
    </r>
  </si>
  <si>
    <r>
      <t xml:space="preserve">מן הכלל, ומסוגל לפתור אותן </t>
    </r>
    <r>
      <rPr>
        <b/>
        <sz val="12"/>
        <color theme="1"/>
        <rFont val="David"/>
        <family val="2"/>
        <charset val="177"/>
      </rPr>
      <t>מהר</t>
    </r>
    <r>
      <rPr>
        <sz val="12"/>
        <color theme="1"/>
        <rFont val="David"/>
        <family val="2"/>
        <charset val="177"/>
      </rPr>
      <t>. תאמצו לעצמכם כלי עבודה, שיטות למידה או כל דרך אחרת שתעזור לכם</t>
    </r>
  </si>
  <si>
    <t>מעבר לזה. יהיו שאלות בכל נושאי המחברת ברמה הפוטנציאלית, אבל דאגתי לעבור על המחברת ולסמן בצהוב</t>
  </si>
  <si>
    <t>כמובן בשום אופן וצורה אין לראות בהן ״יהיה בדיוק כזה״ וכן הלאה; אבל אלו כן שאלות שמאירות סוגיות בסיס</t>
  </si>
  <si>
    <t xml:space="preserve">מאד נפוצות ולכן מבחינת תועלת ליחידת זמן, יש להתחיל בהן. </t>
  </si>
  <si>
    <t>תבדקו שאתם מבינים אותה, שאתם יודעים לפתור את שאלותיה, מסוגלים לא רק להבין מה נכון אלא לשלול</t>
  </si>
  <si>
    <t>מה שלא נכון - כל הסמסטר עבדנו כך, באופן מאד מפורט, בכיתה.</t>
  </si>
  <si>
    <t>ולא משנה לי אם תדעו לפתור בשיטה שלי, של מורה מסוים שאתם מעדיפים, של טכניקות שלמדתם בסמסטר הקודם,</t>
  </si>
  <si>
    <t>שאלה חשובה מאד לגבי עקומת התמורה ואילוצים</t>
  </si>
  <si>
    <t>זו לא שאלת בחינה אמריקאית אבל היא כן מציגה נושא מרכזי מאד מאד חשוב לגבי איך מתייחסים לריבוי אילוצים</t>
  </si>
  <si>
    <t>צריך לדעת לפתור שאלות כאלו מהר</t>
  </si>
  <si>
    <t>שאלה חשובה מאד. אם אתם יודעים אותה לכל אורכה אתם יודעים מסחר בינ״ל לפי דרישות הקורס</t>
  </si>
  <si>
    <t>צריך לדעת לפתור שאלות כאלו מאד מהר.</t>
  </si>
  <si>
    <t>בדקו מהי הדרך שנוח לכם לעבוד איתה, וודאו שאתם יודעים לבצע הקצאות,</t>
  </si>
  <si>
    <t xml:space="preserve">לחשב תפוקה שולית, </t>
  </si>
  <si>
    <t>לדעת כמה עובדים בכל שדה וכן הלאה.</t>
  </si>
  <si>
    <t>חשוב מאד לדעת לעבד במהירות נתוני טבלה שכוללים</t>
  </si>
  <si>
    <t>רק כמות ועלות כוללת לסוגי עלויות ומשם להיות</t>
  </si>
  <si>
    <t>מסוגלים לגזור ATC, AVC, MC וקבלת החלטות</t>
  </si>
  <si>
    <t>לטווח קצר ולטווח ארוך, ולעשות זאת במהירות.</t>
  </si>
  <si>
    <t>שאלות בהחלט עשויות לכלול היגדים שונים ומגוונים</t>
  </si>
  <si>
    <t>בסגנון הנדרש.</t>
  </si>
  <si>
    <t>נושא הגמישויות הוא מרכזי וחשוב ויכול להכנס גם בשאלה נפרדת</t>
  </si>
  <si>
    <t>וגם כחלק משאלה המדברת על שיווי משקל והשינויים הנוצרים</t>
  </si>
  <si>
    <t>בעקבותיו כמו שתראו בשיעורים המתקדמים</t>
  </si>
  <si>
    <t>שיעור אינטנסיבי ומאד חשוב עם המון שאלות אמריקאיות.</t>
  </si>
  <si>
    <t>צריך לדעת מה ההיגד הנכון ואיך לשלול היגדים שגויים,</t>
  </si>
  <si>
    <t>לפתור כאשר מתייחסים לכל היגד בנפרד</t>
  </si>
  <si>
    <t>כך תלמדו למבחן</t>
  </si>
  <si>
    <t>מאד חשוב לפתור את השאלה הזו ולהבין מה המשמעות של קבוצות צרכנים שונות</t>
  </si>
  <si>
    <t>שאלה חשובה לגבי מבנה עקומות העלות חייבים לדעת פרפקט את הקשרים</t>
  </si>
  <si>
    <t>שאלה שמשגעת את הרבי לגבי לאיזה מוצר מתייחסים ובהתאם איך מחשבים, חשובה מאד.</t>
  </si>
  <si>
    <t>שאלה חשובה מאד לגבי ריבוי אילוצים, לדעת לפתור אותה מהר וטוב</t>
  </si>
  <si>
    <t xml:space="preserve">עם כתב אדום כותרות של שאלות שיש להן חשיבות מיוחדת. זה מופיע כך: </t>
  </si>
  <si>
    <t>שאלה חשובה מאד / הסבר חשוב מאד</t>
  </si>
  <si>
    <t xml:space="preserve">עברו על המחברת המעודכנת באופן מלא וראו זאת בהתאם. </t>
  </si>
  <si>
    <t>שאלה 8: ותכל׳ס, אם היית נותן לי טיפ אחד כי אין לי כח כבר, מה הוא היה?</t>
  </si>
  <si>
    <t>התשובה: תלמדו מהמחברת קודם!</t>
  </si>
  <si>
    <t>מחברת פרפקט קודם.</t>
  </si>
  <si>
    <t xml:space="preserve">אין לי מספיק כלים כדי להדגיש את זה מספיק.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</si>
</sst>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_);\(#,##0.0\)"/>
    <numFmt numFmtId="167" formatCode="0.0000"/>
  </numFmts>
  <fonts count="63">
    <font>
      <sz val="12"/>
      <color theme="1"/>
      <name val="Calibri"/>
      <family val="2"/>
      <scheme val="minor"/>
    </font>
    <font>
      <sz val="12"/>
      <color theme="1"/>
      <name val="David"/>
      <family val="2"/>
      <charset val="177"/>
    </font>
    <font>
      <b/>
      <sz val="12"/>
      <color theme="1"/>
      <name val="David"/>
      <family val="2"/>
      <charset val="177"/>
    </font>
    <font>
      <u/>
      <sz val="12"/>
      <color theme="1"/>
      <name val="David"/>
      <family val="2"/>
      <charset val="177"/>
    </font>
    <font>
      <sz val="12"/>
      <color rgb="FFFF0000"/>
      <name val="David"/>
      <family val="2"/>
      <charset val="177"/>
    </font>
    <font>
      <sz val="12"/>
      <color rgb="FF00B050"/>
      <name val="David"/>
      <family val="2"/>
      <charset val="177"/>
    </font>
    <font>
      <b/>
      <u/>
      <sz val="12"/>
      <color theme="1"/>
      <name val="David"/>
      <family val="2"/>
      <charset val="177"/>
    </font>
    <font>
      <b/>
      <sz val="12"/>
      <color rgb="FFFF0000"/>
      <name val="David"/>
      <family val="2"/>
      <charset val="177"/>
    </font>
    <font>
      <b/>
      <sz val="12"/>
      <color rgb="FF0070C0"/>
      <name val="David"/>
      <family val="2"/>
      <charset val="177"/>
    </font>
    <font>
      <b/>
      <sz val="12"/>
      <color rgb="FFD883FF"/>
      <name val="David"/>
      <family val="2"/>
      <charset val="177"/>
    </font>
    <font>
      <b/>
      <sz val="12"/>
      <color rgb="FF00B0F0"/>
      <name val="David"/>
      <family val="2"/>
      <charset val="177"/>
    </font>
    <font>
      <b/>
      <sz val="12"/>
      <color rgb="FF00B050"/>
      <name val="David"/>
      <family val="2"/>
      <charset val="177"/>
    </font>
    <font>
      <sz val="12"/>
      <color rgb="FF00B0F0"/>
      <name val="David"/>
      <family val="2"/>
      <charset val="177"/>
    </font>
    <font>
      <b/>
      <sz val="12"/>
      <color theme="4" tint="-0.249977111117893"/>
      <name val="David"/>
      <family val="2"/>
      <charset val="177"/>
    </font>
    <font>
      <sz val="9"/>
      <color theme="1"/>
      <name val="David"/>
      <family val="2"/>
      <charset val="177"/>
    </font>
    <font>
      <sz val="12"/>
      <name val="David"/>
      <family val="2"/>
      <charset val="177"/>
    </font>
    <font>
      <sz val="12"/>
      <color theme="0"/>
      <name val="David"/>
      <family val="2"/>
      <charset val="177"/>
    </font>
    <font>
      <i/>
      <sz val="12"/>
      <color theme="1"/>
      <name val="David"/>
      <family val="2"/>
      <charset val="177"/>
    </font>
    <font>
      <b/>
      <i/>
      <sz val="12"/>
      <color theme="1"/>
      <name val="David"/>
      <family val="2"/>
      <charset val="177"/>
    </font>
    <font>
      <b/>
      <sz val="12"/>
      <color theme="1"/>
      <name val="Calibri"/>
      <family val="2"/>
      <scheme val="minor"/>
    </font>
    <font>
      <b/>
      <sz val="12"/>
      <name val="David"/>
      <family val="2"/>
      <charset val="177"/>
    </font>
    <font>
      <b/>
      <i/>
      <sz val="12"/>
      <color rgb="FFFF0000"/>
      <name val="David"/>
      <family val="2"/>
      <charset val="177"/>
    </font>
    <font>
      <b/>
      <sz val="12"/>
      <color theme="2" tint="-0.499984740745262"/>
      <name val="David"/>
      <family val="2"/>
      <charset val="177"/>
    </font>
    <font>
      <sz val="12"/>
      <color theme="2" tint="-0.499984740745262"/>
      <name val="Calibri"/>
      <family val="2"/>
      <scheme val="minor"/>
    </font>
    <font>
      <sz val="11"/>
      <color theme="1"/>
      <name val="Cambria Math"/>
      <family val="1"/>
    </font>
    <font>
      <b/>
      <sz val="11"/>
      <color theme="1"/>
      <name val="Cambria Math"/>
      <family val="1"/>
    </font>
    <font>
      <sz val="11"/>
      <name val="Cambria Math"/>
      <family val="1"/>
    </font>
    <font>
      <b/>
      <sz val="11"/>
      <name val="Cambria Math"/>
      <family val="1"/>
    </font>
    <font>
      <b/>
      <sz val="12"/>
      <color theme="2" tint="-9.9978637043366805E-2"/>
      <name val="David"/>
      <family val="2"/>
      <charset val="177"/>
    </font>
    <font>
      <b/>
      <sz val="11"/>
      <color theme="2" tint="-9.9978637043366805E-2"/>
      <name val="Cambria Math"/>
      <family val="1"/>
    </font>
    <font>
      <sz val="11"/>
      <color theme="2" tint="-9.9978637043366805E-2"/>
      <name val="Cambria Math"/>
      <family val="1"/>
    </font>
    <font>
      <sz val="12"/>
      <color theme="2" tint="-9.9978637043366805E-2"/>
      <name val="David"/>
      <family val="2"/>
      <charset val="177"/>
    </font>
    <font>
      <b/>
      <u/>
      <sz val="12"/>
      <color rgb="FFFF0000"/>
      <name val="David"/>
      <family val="2"/>
      <charset val="177"/>
    </font>
    <font>
      <b/>
      <u/>
      <sz val="12"/>
      <color rgb="FF00B050"/>
      <name val="David"/>
      <family val="2"/>
      <charset val="177"/>
    </font>
    <font>
      <u/>
      <sz val="12"/>
      <name val="David"/>
      <family val="2"/>
      <charset val="177"/>
    </font>
    <font>
      <b/>
      <sz val="18"/>
      <color theme="1"/>
      <name val="David"/>
      <family val="2"/>
      <charset val="177"/>
    </font>
    <font>
      <sz val="18"/>
      <color theme="1"/>
      <name val="David"/>
      <family val="2"/>
      <charset val="177"/>
    </font>
    <font>
      <b/>
      <sz val="22"/>
      <color theme="1"/>
      <name val="David"/>
      <family val="2"/>
      <charset val="177"/>
    </font>
    <font>
      <b/>
      <sz val="16"/>
      <color theme="1"/>
      <name val="David"/>
      <family val="2"/>
      <charset val="177"/>
    </font>
    <font>
      <sz val="11"/>
      <color theme="1"/>
      <name val="David"/>
      <family val="2"/>
      <charset val="177"/>
    </font>
    <font>
      <b/>
      <sz val="12"/>
      <color theme="0"/>
      <name val="David"/>
      <family val="2"/>
      <charset val="177"/>
    </font>
    <font>
      <b/>
      <sz val="12"/>
      <color rgb="FF945200"/>
      <name val="David"/>
      <family val="2"/>
      <charset val="177"/>
    </font>
    <font>
      <sz val="10"/>
      <color theme="1"/>
      <name val="David"/>
      <family val="2"/>
      <charset val="177"/>
    </font>
    <font>
      <sz val="16"/>
      <color theme="1"/>
      <name val="David"/>
      <family val="2"/>
      <charset val="177"/>
    </font>
    <font>
      <sz val="9"/>
      <name val="David"/>
      <family val="2"/>
      <charset val="177"/>
    </font>
    <font>
      <sz val="8"/>
      <name val="David"/>
      <family val="2"/>
      <charset val="177"/>
    </font>
    <font>
      <sz val="14"/>
      <color rgb="FFFF0000"/>
      <name val="Cambria Math"/>
      <family val="1"/>
    </font>
    <font>
      <sz val="16"/>
      <color rgb="FFFF0000"/>
      <name val="Cambria Math"/>
      <family val="1"/>
    </font>
    <font>
      <strike/>
      <sz val="12"/>
      <color theme="1"/>
      <name val="David"/>
      <family val="2"/>
      <charset val="177"/>
    </font>
    <font>
      <b/>
      <sz val="10"/>
      <color theme="1"/>
      <name val="David"/>
      <family val="2"/>
      <charset val="177"/>
    </font>
    <font>
      <b/>
      <sz val="12"/>
      <color theme="1"/>
      <name val="David Libre"/>
    </font>
    <font>
      <sz val="12"/>
      <color theme="1"/>
      <name val="David Libre"/>
    </font>
    <font>
      <b/>
      <sz val="12"/>
      <color rgb="FFFF0000"/>
      <name val="David Libre"/>
    </font>
    <font>
      <b/>
      <sz val="12"/>
      <color theme="5" tint="-0.249977111117893"/>
      <name val="David"/>
      <family val="2"/>
      <charset val="177"/>
    </font>
    <font>
      <b/>
      <sz val="12"/>
      <color rgb="FF9900FF"/>
      <name val="David"/>
      <family val="2"/>
      <charset val="177"/>
    </font>
    <font>
      <sz val="8"/>
      <color theme="1"/>
      <name val="David"/>
      <family val="2"/>
      <charset val="177"/>
    </font>
    <font>
      <sz val="12"/>
      <color rgb="FFEE0000"/>
      <name val="David"/>
      <family val="2"/>
      <charset val="177"/>
    </font>
    <font>
      <b/>
      <sz val="12"/>
      <color rgb="FFEE0000"/>
      <name val="David"/>
      <family val="2"/>
      <charset val="177"/>
    </font>
    <font>
      <sz val="12"/>
      <color theme="2" tint="-0.249977111117893"/>
      <name val="David"/>
      <family val="2"/>
      <charset val="177"/>
    </font>
    <font>
      <b/>
      <sz val="14"/>
      <color rgb="FFEE0000"/>
      <name val="David"/>
      <family val="2"/>
      <charset val="177"/>
    </font>
    <font>
      <b/>
      <sz val="16"/>
      <color rgb="FFEE0000"/>
      <name val="David"/>
      <family val="2"/>
      <charset val="177"/>
    </font>
    <font>
      <sz val="16"/>
      <color rgb="FFEE0000"/>
      <name val="David"/>
      <family val="2"/>
      <charset val="177"/>
    </font>
    <font>
      <b/>
      <sz val="24"/>
      <color rgb="FFEE0000"/>
      <name val="David"/>
      <family val="2"/>
      <charset val="177"/>
    </font>
  </fonts>
  <fills count="30">
    <fill>
      <patternFill patternType="none"/>
    </fill>
    <fill>
      <patternFill patternType="gray125"/>
    </fill>
    <fill>
      <patternFill patternType="solid">
        <fgColor rgb="FFFFFF00"/>
        <bgColor indexed="64"/>
      </patternFill>
    </fill>
    <fill>
      <patternFill patternType="solid">
        <fgColor rgb="FFFFFD78"/>
        <bgColor indexed="64"/>
      </patternFill>
    </fill>
    <fill>
      <patternFill patternType="solid">
        <fgColor rgb="FF73FB79"/>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FF8AD8"/>
        <bgColor indexed="64"/>
      </patternFill>
    </fill>
    <fill>
      <patternFill patternType="solid">
        <fgColor theme="1"/>
        <bgColor indexed="64"/>
      </patternFill>
    </fill>
    <fill>
      <patternFill patternType="solid">
        <fgColor rgb="FFFFC000"/>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59999389629810485"/>
        <bgColor indexed="64"/>
      </patternFill>
    </fill>
    <fill>
      <patternFill patternType="solid">
        <fgColor theme="4"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rgb="FFFFFF00"/>
        <bgColor rgb="FFFFFF00"/>
      </patternFill>
    </fill>
    <fill>
      <patternFill patternType="solid">
        <fgColor rgb="FFF4CCCC"/>
        <bgColor rgb="FFF4CCCC"/>
      </patternFill>
    </fill>
    <fill>
      <patternFill patternType="solid">
        <fgColor rgb="FF00FF00"/>
        <bgColor indexed="64"/>
      </patternFill>
    </fill>
    <fill>
      <patternFill patternType="solid">
        <fgColor rgb="FF8EFA00"/>
        <bgColor indexed="64"/>
      </patternFill>
    </fill>
    <fill>
      <patternFill patternType="solid">
        <fgColor rgb="FFD883FF"/>
        <bgColor indexed="64"/>
      </patternFill>
    </fill>
    <fill>
      <patternFill patternType="solid">
        <fgColor theme="5" tint="0.79998168889431442"/>
        <bgColor indexed="64"/>
      </patternFill>
    </fill>
  </fills>
  <borders count="44">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auto="1"/>
      </top>
      <bottom style="thin">
        <color auto="1"/>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top style="thin">
        <color indexed="64"/>
      </top>
      <bottom style="dashDot">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thin">
        <color indexed="64"/>
      </right>
      <top/>
      <bottom/>
      <diagonal/>
    </border>
    <border>
      <left style="medium">
        <color indexed="64"/>
      </left>
      <right/>
      <top/>
      <bottom style="thin">
        <color indexed="64"/>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s>
  <cellStyleXfs count="1">
    <xf numFmtId="0" fontId="0" fillId="0" borderId="0"/>
  </cellStyleXfs>
  <cellXfs count="516">
    <xf numFmtId="0" fontId="0" fillId="0" borderId="0" xfId="0"/>
    <xf numFmtId="0" fontId="1" fillId="0" borderId="0" xfId="0" applyFont="1"/>
    <xf numFmtId="0" fontId="1" fillId="2" borderId="0" xfId="0" applyFont="1" applyFill="1"/>
    <xf numFmtId="0" fontId="1" fillId="0" borderId="0" xfId="0" applyFont="1" applyAlignment="1">
      <alignment horizontal="center"/>
    </xf>
    <xf numFmtId="0" fontId="2" fillId="0" borderId="0" xfId="0" applyFont="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2" xfId="0" applyFont="1" applyBorder="1"/>
    <xf numFmtId="0" fontId="1" fillId="0" borderId="9" xfId="0" applyFont="1" applyBorder="1"/>
    <xf numFmtId="14" fontId="2" fillId="0" borderId="0" xfId="0" applyNumberFormat="1" applyFont="1"/>
    <xf numFmtId="0" fontId="1" fillId="0" borderId="10" xfId="0" applyFont="1" applyBorder="1" applyAlignment="1">
      <alignment horizontal="center"/>
    </xf>
    <xf numFmtId="0" fontId="2" fillId="2" borderId="0" xfId="0" applyFont="1" applyFill="1"/>
    <xf numFmtId="0" fontId="1" fillId="0" borderId="0" xfId="0" applyFont="1" applyAlignment="1">
      <alignment horizontal="right"/>
    </xf>
    <xf numFmtId="0" fontId="1" fillId="0" borderId="0" xfId="0" applyFont="1" applyAlignment="1">
      <alignment horizontal="left"/>
    </xf>
    <xf numFmtId="0" fontId="1" fillId="2" borderId="0" xfId="0" applyFont="1" applyFill="1" applyAlignment="1">
      <alignment horizontal="center"/>
    </xf>
    <xf numFmtId="0" fontId="1" fillId="0" borderId="10" xfId="0" applyFont="1" applyBorder="1" applyAlignment="1">
      <alignment horizontal="center" wrapText="1"/>
    </xf>
    <xf numFmtId="164" fontId="1" fillId="0" borderId="10" xfId="0" applyNumberFormat="1" applyFont="1" applyBorder="1" applyAlignment="1">
      <alignment horizontal="center"/>
    </xf>
    <xf numFmtId="0" fontId="1" fillId="0" borderId="1" xfId="0" applyFont="1" applyBorder="1"/>
    <xf numFmtId="165" fontId="1" fillId="0" borderId="10" xfId="0" applyNumberFormat="1" applyFont="1" applyBorder="1" applyAlignment="1">
      <alignment horizontal="center"/>
    </xf>
    <xf numFmtId="0" fontId="1" fillId="0" borderId="1" xfId="0" applyFont="1" applyBorder="1" applyAlignment="1">
      <alignment horizontal="center"/>
    </xf>
    <xf numFmtId="0" fontId="1" fillId="3" borderId="11" xfId="0" applyFont="1" applyFill="1" applyBorder="1" applyAlignment="1">
      <alignment horizontal="center"/>
    </xf>
    <xf numFmtId="0" fontId="1" fillId="3" borderId="0" xfId="0" applyFont="1" applyFill="1" applyAlignment="1">
      <alignment horizontal="center"/>
    </xf>
    <xf numFmtId="0" fontId="1" fillId="4" borderId="0" xfId="0" applyFont="1" applyFill="1" applyAlignment="1">
      <alignment horizontal="center"/>
    </xf>
    <xf numFmtId="0" fontId="2" fillId="0" borderId="0" xfId="0" applyFont="1" applyAlignment="1">
      <alignment horizontal="center"/>
    </xf>
    <xf numFmtId="0" fontId="9" fillId="0" borderId="0" xfId="0" applyFont="1" applyAlignment="1">
      <alignment horizontal="center"/>
    </xf>
    <xf numFmtId="0" fontId="10" fillId="0" borderId="0" xfId="0" applyFont="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9" fillId="0" borderId="14" xfId="0" applyFont="1" applyBorder="1" applyAlignment="1">
      <alignment horizontal="center"/>
    </xf>
    <xf numFmtId="0" fontId="10" fillId="0" borderId="13" xfId="0" applyFont="1" applyBorder="1" applyAlignment="1">
      <alignment horizontal="center"/>
    </xf>
    <xf numFmtId="0" fontId="7" fillId="0" borderId="14" xfId="0" applyFont="1" applyBorder="1" applyAlignment="1">
      <alignment horizontal="center"/>
    </xf>
    <xf numFmtId="0" fontId="11" fillId="0" borderId="13"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5" borderId="0" xfId="0" applyFont="1" applyFill="1"/>
    <xf numFmtId="0" fontId="1" fillId="5" borderId="13" xfId="0" applyFont="1" applyFill="1" applyBorder="1" applyAlignment="1">
      <alignment horizontal="center"/>
    </xf>
    <xf numFmtId="0" fontId="1" fillId="5" borderId="14" xfId="0" applyFont="1" applyFill="1" applyBorder="1" applyAlignment="1">
      <alignment horizontal="center"/>
    </xf>
    <xf numFmtId="0" fontId="11" fillId="0" borderId="0" xfId="0" applyFont="1" applyAlignment="1">
      <alignment horizontal="center"/>
    </xf>
    <xf numFmtId="0" fontId="7" fillId="0" borderId="0" xfId="0" applyFont="1" applyAlignment="1">
      <alignment horizontal="center"/>
    </xf>
    <xf numFmtId="0" fontId="2" fillId="5" borderId="0" xfId="0" applyFont="1" applyFill="1" applyAlignment="1">
      <alignment horizontal="center"/>
    </xf>
    <xf numFmtId="0" fontId="2" fillId="5" borderId="0" xfId="0" applyFont="1" applyFill="1"/>
    <xf numFmtId="0" fontId="10" fillId="5" borderId="13" xfId="0" applyFont="1" applyFill="1" applyBorder="1" applyAlignment="1">
      <alignment horizontal="center"/>
    </xf>
    <xf numFmtId="0" fontId="9" fillId="5" borderId="14" xfId="0" applyFont="1" applyFill="1" applyBorder="1" applyAlignment="1">
      <alignment horizontal="center"/>
    </xf>
    <xf numFmtId="165" fontId="1" fillId="0" borderId="0" xfId="0" applyNumberFormat="1" applyFont="1" applyAlignment="1">
      <alignment horizontal="center"/>
    </xf>
    <xf numFmtId="0" fontId="2" fillId="0" borderId="13" xfId="0" applyFont="1" applyBorder="1"/>
    <xf numFmtId="0" fontId="1" fillId="0" borderId="15" xfId="0" applyFont="1" applyBorder="1"/>
    <xf numFmtId="0" fontId="1" fillId="0" borderId="14" xfId="0" applyFont="1" applyBorder="1"/>
    <xf numFmtId="0" fontId="2" fillId="0" borderId="7" xfId="0" applyFont="1" applyBorder="1"/>
    <xf numFmtId="0" fontId="7" fillId="0" borderId="0" xfId="0" applyFont="1"/>
    <xf numFmtId="0" fontId="2" fillId="6" borderId="2" xfId="0" applyFont="1" applyFill="1" applyBorder="1"/>
    <xf numFmtId="0" fontId="1" fillId="6" borderId="3" xfId="0" applyFont="1" applyFill="1" applyBorder="1"/>
    <xf numFmtId="0" fontId="1" fillId="6" borderId="4" xfId="0" applyFont="1" applyFill="1" applyBorder="1"/>
    <xf numFmtId="0" fontId="2" fillId="6" borderId="5" xfId="0" applyFont="1" applyFill="1" applyBorder="1"/>
    <xf numFmtId="0" fontId="1" fillId="6" borderId="0" xfId="0" applyFont="1" applyFill="1"/>
    <xf numFmtId="0" fontId="1" fillId="6" borderId="6" xfId="0" applyFont="1" applyFill="1" applyBorder="1"/>
    <xf numFmtId="0" fontId="2" fillId="6" borderId="13" xfId="0" applyFont="1" applyFill="1" applyBorder="1"/>
    <xf numFmtId="0" fontId="2" fillId="6" borderId="15" xfId="0" applyFont="1" applyFill="1" applyBorder="1"/>
    <xf numFmtId="0" fontId="2" fillId="6" borderId="14" xfId="0" applyFont="1" applyFill="1" applyBorder="1"/>
    <xf numFmtId="0" fontId="2" fillId="6" borderId="3" xfId="0" applyFont="1" applyFill="1" applyBorder="1"/>
    <xf numFmtId="0" fontId="2" fillId="6" borderId="4" xfId="0" applyFont="1" applyFill="1" applyBorder="1"/>
    <xf numFmtId="0" fontId="2" fillId="6" borderId="0" xfId="0" applyFont="1" applyFill="1"/>
    <xf numFmtId="0" fontId="2" fillId="6" borderId="6" xfId="0" applyFont="1" applyFill="1" applyBorder="1"/>
    <xf numFmtId="0" fontId="1" fillId="3" borderId="0" xfId="0" applyFont="1" applyFill="1"/>
    <xf numFmtId="0" fontId="2" fillId="6" borderId="7" xfId="0" applyFont="1" applyFill="1" applyBorder="1"/>
    <xf numFmtId="0" fontId="2" fillId="6" borderId="8" xfId="0" applyFont="1" applyFill="1" applyBorder="1"/>
    <xf numFmtId="0" fontId="2" fillId="6" borderId="9" xfId="0" applyFont="1" applyFill="1" applyBorder="1"/>
    <xf numFmtId="0" fontId="4" fillId="0" borderId="0" xfId="0" applyFont="1"/>
    <xf numFmtId="0" fontId="1" fillId="0" borderId="13" xfId="0" applyFont="1" applyBorder="1"/>
    <xf numFmtId="0" fontId="2" fillId="0" borderId="15" xfId="0" applyFont="1" applyBorder="1"/>
    <xf numFmtId="0" fontId="2" fillId="0" borderId="14" xfId="0" applyFont="1" applyBorder="1"/>
    <xf numFmtId="0" fontId="11" fillId="0" borderId="10" xfId="0" applyFont="1" applyBorder="1" applyAlignment="1">
      <alignment horizontal="center"/>
    </xf>
    <xf numFmtId="0" fontId="11" fillId="0" borderId="0" xfId="0" applyFont="1"/>
    <xf numFmtId="0" fontId="7" fillId="0" borderId="10" xfId="0" applyFont="1" applyBorder="1" applyAlignment="1">
      <alignment horizontal="center"/>
    </xf>
    <xf numFmtId="0" fontId="13" fillId="0" borderId="0" xfId="0" applyFont="1"/>
    <xf numFmtId="0" fontId="13" fillId="0" borderId="10" xfId="0" applyFont="1" applyBorder="1" applyAlignment="1">
      <alignment horizontal="center"/>
    </xf>
    <xf numFmtId="3" fontId="1" fillId="0" borderId="0" xfId="0" applyNumberFormat="1" applyFont="1"/>
    <xf numFmtId="0" fontId="2" fillId="0" borderId="0" xfId="0" applyFont="1" applyAlignment="1">
      <alignment horizontal="right"/>
    </xf>
    <xf numFmtId="0" fontId="2" fillId="0" borderId="3" xfId="0" applyFont="1" applyBorder="1"/>
    <xf numFmtId="0" fontId="2" fillId="0" borderId="4" xfId="0" applyFont="1" applyBorder="1"/>
    <xf numFmtId="0" fontId="2" fillId="0" borderId="8" xfId="0" applyFont="1" applyBorder="1"/>
    <xf numFmtId="0" fontId="2" fillId="0" borderId="9" xfId="0" applyFont="1" applyBorder="1"/>
    <xf numFmtId="0" fontId="1" fillId="0" borderId="10" xfId="0" applyFont="1" applyBorder="1"/>
    <xf numFmtId="2" fontId="1" fillId="0" borderId="0" xfId="0" applyNumberFormat="1" applyFont="1"/>
    <xf numFmtId="0" fontId="7" fillId="0" borderId="0" xfId="0" applyFont="1" applyAlignment="1">
      <alignment horizontal="right"/>
    </xf>
    <xf numFmtId="0" fontId="14" fillId="0" borderId="0" xfId="0" applyFont="1"/>
    <xf numFmtId="0" fontId="1" fillId="7" borderId="10" xfId="0" applyFont="1" applyFill="1" applyBorder="1"/>
    <xf numFmtId="0" fontId="1" fillId="6" borderId="10" xfId="0" applyFont="1" applyFill="1" applyBorder="1"/>
    <xf numFmtId="0" fontId="1" fillId="8" borderId="0" xfId="0" applyFont="1" applyFill="1"/>
    <xf numFmtId="0" fontId="16" fillId="0" borderId="0" xfId="0" applyFont="1"/>
    <xf numFmtId="0" fontId="1" fillId="0" borderId="16" xfId="0" applyFont="1" applyBorder="1" applyAlignment="1">
      <alignment horizontal="center"/>
    </xf>
    <xf numFmtId="0" fontId="1" fillId="0" borderId="17" xfId="0" applyFont="1" applyBorder="1" applyAlignment="1">
      <alignment horizontal="center"/>
    </xf>
    <xf numFmtId="0" fontId="1" fillId="0" borderId="0" xfId="0" applyFont="1" applyAlignment="1">
      <alignment wrapText="1"/>
    </xf>
    <xf numFmtId="0" fontId="1" fillId="0" borderId="15" xfId="0" applyFont="1" applyBorder="1" applyAlignment="1">
      <alignment horizontal="center"/>
    </xf>
    <xf numFmtId="0" fontId="1" fillId="0" borderId="15" xfId="0" applyFont="1" applyBorder="1" applyAlignment="1">
      <alignment horizontal="center" wrapText="1"/>
    </xf>
    <xf numFmtId="0" fontId="15" fillId="0" borderId="17" xfId="0" applyFont="1" applyBorder="1" applyAlignment="1">
      <alignment horizontal="center"/>
    </xf>
    <xf numFmtId="0" fontId="15" fillId="0" borderId="18" xfId="0" applyFont="1" applyBorder="1" applyAlignment="1">
      <alignment horizontal="center"/>
    </xf>
    <xf numFmtId="0" fontId="15" fillId="0" borderId="5" xfId="0" applyFont="1" applyBorder="1" applyAlignment="1">
      <alignment horizontal="center"/>
    </xf>
    <xf numFmtId="0" fontId="15" fillId="0" borderId="0" xfId="0" applyFont="1" applyAlignment="1">
      <alignment horizontal="center"/>
    </xf>
    <xf numFmtId="0" fontId="15" fillId="0" borderId="6" xfId="0" applyFont="1" applyBorder="1" applyAlignment="1">
      <alignment horizontal="center"/>
    </xf>
    <xf numFmtId="0" fontId="15" fillId="0" borderId="7" xfId="0" applyFont="1" applyBorder="1" applyAlignment="1">
      <alignment horizontal="center"/>
    </xf>
    <xf numFmtId="0" fontId="15" fillId="0" borderId="8" xfId="0" applyFont="1" applyBorder="1" applyAlignment="1">
      <alignment horizontal="center"/>
    </xf>
    <xf numFmtId="0" fontId="15" fillId="0" borderId="9" xfId="0" applyFont="1" applyBorder="1" applyAlignment="1">
      <alignment horizontal="center"/>
    </xf>
    <xf numFmtId="0" fontId="15" fillId="0" borderId="14" xfId="0" applyFont="1" applyBorder="1" applyAlignment="1">
      <alignment horizontal="center"/>
    </xf>
    <xf numFmtId="0" fontId="15" fillId="0" borderId="12" xfId="0" applyFont="1" applyBorder="1"/>
    <xf numFmtId="0" fontId="15" fillId="0" borderId="0" xfId="0" applyFont="1"/>
    <xf numFmtId="0" fontId="15" fillId="0" borderId="12" xfId="0" applyFont="1" applyBorder="1" applyAlignment="1">
      <alignment horizontal="center"/>
    </xf>
    <xf numFmtId="0" fontId="1" fillId="0" borderId="0" xfId="0" applyFont="1" applyAlignment="1">
      <alignment horizontal="right" readingOrder="2"/>
    </xf>
    <xf numFmtId="0" fontId="15" fillId="6" borderId="8" xfId="0" applyFont="1" applyFill="1" applyBorder="1" applyAlignment="1">
      <alignment horizontal="center"/>
    </xf>
    <xf numFmtId="0" fontId="1" fillId="4" borderId="0" xfId="0" applyFont="1" applyFill="1"/>
    <xf numFmtId="37" fontId="1" fillId="0" borderId="0" xfId="0" applyNumberFormat="1" applyFont="1"/>
    <xf numFmtId="37" fontId="1" fillId="0" borderId="11" xfId="0" applyNumberFormat="1" applyFont="1" applyBorder="1"/>
    <xf numFmtId="0" fontId="7" fillId="0" borderId="13" xfId="0" applyFont="1" applyBorder="1"/>
    <xf numFmtId="0" fontId="7" fillId="0" borderId="15" xfId="0" applyFont="1" applyBorder="1"/>
    <xf numFmtId="0" fontId="7" fillId="0" borderId="14" xfId="0" applyFont="1" applyBorder="1"/>
    <xf numFmtId="0" fontId="1" fillId="0" borderId="10" xfId="0" applyFont="1" applyBorder="1" applyAlignment="1">
      <alignment wrapText="1"/>
    </xf>
    <xf numFmtId="37" fontId="1" fillId="0" borderId="10" xfId="0" applyNumberFormat="1" applyFont="1" applyBorder="1" applyAlignment="1">
      <alignment horizontal="right" wrapText="1"/>
    </xf>
    <xf numFmtId="0" fontId="1" fillId="0" borderId="11" xfId="0" applyFont="1" applyBorder="1"/>
    <xf numFmtId="0" fontId="15" fillId="0" borderId="10" xfId="0" applyFont="1" applyBorder="1" applyAlignment="1">
      <alignment horizontal="center" wrapText="1"/>
    </xf>
    <xf numFmtId="0" fontId="15" fillId="0" borderId="10" xfId="0" applyFont="1" applyBorder="1" applyAlignment="1">
      <alignment horizontal="center"/>
    </xf>
    <xf numFmtId="0" fontId="15" fillId="5" borderId="10" xfId="0" applyFont="1" applyFill="1" applyBorder="1" applyAlignment="1">
      <alignment horizontal="center"/>
    </xf>
    <xf numFmtId="37" fontId="1" fillId="0" borderId="0" xfId="0" applyNumberFormat="1" applyFont="1" applyAlignment="1">
      <alignment horizontal="center"/>
    </xf>
    <xf numFmtId="37" fontId="2" fillId="2" borderId="11" xfId="0" applyNumberFormat="1" applyFont="1" applyFill="1" applyBorder="1" applyAlignment="1">
      <alignment horizontal="center"/>
    </xf>
    <xf numFmtId="0" fontId="1" fillId="0" borderId="10" xfId="0" applyFont="1" applyBorder="1" applyAlignment="1">
      <alignment horizontal="center" vertical="center"/>
    </xf>
    <xf numFmtId="37" fontId="2" fillId="0" borderId="21" xfId="0" applyNumberFormat="1" applyFont="1" applyBorder="1"/>
    <xf numFmtId="0" fontId="15" fillId="0" borderId="10" xfId="0" applyFont="1" applyBorder="1"/>
    <xf numFmtId="37" fontId="15" fillId="0" borderId="10" xfId="0" applyNumberFormat="1" applyFont="1" applyBorder="1" applyAlignment="1">
      <alignment horizontal="center" wrapText="1"/>
    </xf>
    <xf numFmtId="0" fontId="15" fillId="0" borderId="10" xfId="0" applyFont="1" applyBorder="1" applyAlignment="1">
      <alignment horizontal="center" vertical="center"/>
    </xf>
    <xf numFmtId="0" fontId="15" fillId="0" borderId="11" xfId="0" applyFont="1" applyBorder="1" applyAlignment="1">
      <alignment horizontal="center"/>
    </xf>
    <xf numFmtId="37" fontId="1" fillId="0" borderId="10" xfId="0" applyNumberFormat="1" applyFont="1" applyBorder="1" applyAlignment="1">
      <alignment horizontal="center" wrapText="1"/>
    </xf>
    <xf numFmtId="0" fontId="2" fillId="2" borderId="2" xfId="0" applyFont="1" applyFill="1" applyBorder="1"/>
    <xf numFmtId="0" fontId="1" fillId="2" borderId="3" xfId="0" applyFont="1" applyFill="1" applyBorder="1"/>
    <xf numFmtId="0" fontId="1" fillId="2" borderId="4" xfId="0" applyFont="1" applyFill="1" applyBorder="1"/>
    <xf numFmtId="0" fontId="2" fillId="0" borderId="5" xfId="0" applyFont="1" applyBorder="1"/>
    <xf numFmtId="0" fontId="2" fillId="0" borderId="6" xfId="0" applyFont="1" applyBorder="1"/>
    <xf numFmtId="0" fontId="17" fillId="0" borderId="0" xfId="0" applyFont="1"/>
    <xf numFmtId="14" fontId="2" fillId="0" borderId="0" xfId="0" applyNumberFormat="1" applyFont="1" applyAlignment="1">
      <alignment horizontal="left"/>
    </xf>
    <xf numFmtId="0" fontId="16" fillId="10" borderId="10" xfId="0" applyFont="1" applyFill="1" applyBorder="1" applyAlignment="1">
      <alignment horizontal="center"/>
    </xf>
    <xf numFmtId="0" fontId="15" fillId="10" borderId="10" xfId="0" applyFont="1" applyFill="1" applyBorder="1" applyAlignment="1">
      <alignment horizontal="center"/>
    </xf>
    <xf numFmtId="2" fontId="15" fillId="0" borderId="10" xfId="0" applyNumberFormat="1" applyFont="1" applyBorder="1" applyAlignment="1">
      <alignment horizontal="center"/>
    </xf>
    <xf numFmtId="1" fontId="15" fillId="2" borderId="10" xfId="0" applyNumberFormat="1" applyFont="1" applyFill="1" applyBorder="1" applyAlignment="1">
      <alignment horizontal="center"/>
    </xf>
    <xf numFmtId="0" fontId="18" fillId="0" borderId="0" xfId="0" applyFont="1"/>
    <xf numFmtId="1" fontId="15" fillId="4" borderId="10" xfId="0" applyNumberFormat="1" applyFont="1" applyFill="1" applyBorder="1" applyAlignment="1">
      <alignment horizontal="center"/>
    </xf>
    <xf numFmtId="0" fontId="15" fillId="11" borderId="10" xfId="0" applyFont="1" applyFill="1" applyBorder="1" applyAlignment="1">
      <alignment horizontal="center"/>
    </xf>
    <xf numFmtId="1" fontId="7" fillId="4" borderId="10" xfId="0" applyNumberFormat="1" applyFont="1" applyFill="1" applyBorder="1" applyAlignment="1">
      <alignment horizontal="center"/>
    </xf>
    <xf numFmtId="0" fontId="7" fillId="0" borderId="10" xfId="0" applyFont="1" applyBorder="1"/>
    <xf numFmtId="0" fontId="1" fillId="0" borderId="22" xfId="0" applyFont="1" applyBorder="1" applyAlignment="1">
      <alignment horizontal="center"/>
    </xf>
    <xf numFmtId="0" fontId="1" fillId="10" borderId="10" xfId="0" applyFont="1" applyFill="1" applyBorder="1" applyAlignment="1">
      <alignment horizontal="center"/>
    </xf>
    <xf numFmtId="2" fontId="1" fillId="0" borderId="10" xfId="0" applyNumberFormat="1" applyFont="1" applyBorder="1" applyAlignment="1">
      <alignment horizontal="center"/>
    </xf>
    <xf numFmtId="0" fontId="1" fillId="2" borderId="10" xfId="0" applyFont="1" applyFill="1" applyBorder="1" applyAlignment="1">
      <alignment horizontal="center"/>
    </xf>
    <xf numFmtId="0" fontId="1" fillId="4" borderId="10" xfId="0" applyFont="1" applyFill="1" applyBorder="1" applyAlignment="1">
      <alignment horizontal="center"/>
    </xf>
    <xf numFmtId="164" fontId="1" fillId="4" borderId="10" xfId="0" applyNumberFormat="1" applyFont="1" applyFill="1" applyBorder="1" applyAlignment="1">
      <alignment horizontal="center"/>
    </xf>
    <xf numFmtId="0" fontId="1" fillId="11" borderId="10" xfId="0" applyFont="1" applyFill="1" applyBorder="1" applyAlignment="1">
      <alignment horizontal="center"/>
    </xf>
    <xf numFmtId="2" fontId="1" fillId="0" borderId="10" xfId="0" applyNumberFormat="1" applyFont="1" applyBorder="1"/>
    <xf numFmtId="0" fontId="1" fillId="6" borderId="10" xfId="0" applyFont="1" applyFill="1" applyBorder="1" applyAlignment="1">
      <alignment horizontal="center"/>
    </xf>
    <xf numFmtId="0" fontId="1" fillId="11" borderId="10" xfId="0" applyFont="1" applyFill="1" applyBorder="1"/>
    <xf numFmtId="0" fontId="21" fillId="0" borderId="0" xfId="0" applyFont="1"/>
    <xf numFmtId="0" fontId="2" fillId="2" borderId="12" xfId="0" applyFont="1" applyFill="1" applyBorder="1"/>
    <xf numFmtId="0" fontId="2" fillId="2" borderId="13" xfId="0" applyFont="1" applyFill="1" applyBorder="1"/>
    <xf numFmtId="0" fontId="19" fillId="2" borderId="15" xfId="0" applyFont="1" applyFill="1" applyBorder="1"/>
    <xf numFmtId="0" fontId="19" fillId="2" borderId="14" xfId="0" applyFont="1" applyFill="1" applyBorder="1"/>
    <xf numFmtId="0" fontId="22" fillId="0" borderId="0" xfId="0" applyFont="1"/>
    <xf numFmtId="0" fontId="23" fillId="0" borderId="0" xfId="0" applyFont="1"/>
    <xf numFmtId="0" fontId="19" fillId="0" borderId="0" xfId="0" applyFont="1"/>
    <xf numFmtId="0" fontId="1" fillId="11" borderId="13" xfId="0" applyFont="1" applyFill="1" applyBorder="1"/>
    <xf numFmtId="0" fontId="1" fillId="11" borderId="15" xfId="0" applyFont="1" applyFill="1" applyBorder="1"/>
    <xf numFmtId="0" fontId="0" fillId="11" borderId="15" xfId="0" applyFill="1" applyBorder="1"/>
    <xf numFmtId="0" fontId="0" fillId="11" borderId="14" xfId="0" applyFill="1" applyBorder="1"/>
    <xf numFmtId="0" fontId="1" fillId="0" borderId="16" xfId="0" applyFont="1" applyBorder="1"/>
    <xf numFmtId="0" fontId="1" fillId="0" borderId="18" xfId="0" applyFont="1" applyBorder="1"/>
    <xf numFmtId="0" fontId="1" fillId="0" borderId="17" xfId="0" applyFont="1" applyBorder="1"/>
    <xf numFmtId="0" fontId="4" fillId="0" borderId="2" xfId="0" applyFont="1" applyBorder="1"/>
    <xf numFmtId="0" fontId="4" fillId="0" borderId="3" xfId="0" applyFont="1" applyBorder="1"/>
    <xf numFmtId="0" fontId="4" fillId="0" borderId="4" xfId="0" applyFont="1" applyBorder="1"/>
    <xf numFmtId="0" fontId="4" fillId="0" borderId="5" xfId="0" applyFont="1" applyBorder="1"/>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1" fillId="0" borderId="13" xfId="0" applyFont="1" applyBorder="1" applyAlignment="1">
      <alignment horizontal="center" wrapText="1"/>
    </xf>
    <xf numFmtId="0" fontId="0" fillId="0" borderId="15" xfId="0" applyBorder="1"/>
    <xf numFmtId="0" fontId="0" fillId="0" borderId="14" xfId="0" applyBorder="1"/>
    <xf numFmtId="0" fontId="2" fillId="2" borderId="3" xfId="0" applyFont="1" applyFill="1" applyBorder="1"/>
    <xf numFmtId="0" fontId="2" fillId="2" borderId="4" xfId="0" applyFont="1" applyFill="1" applyBorder="1"/>
    <xf numFmtId="0" fontId="24" fillId="0" borderId="10" xfId="0" applyFont="1" applyBorder="1" applyAlignment="1">
      <alignment horizontal="center"/>
    </xf>
    <xf numFmtId="0" fontId="24" fillId="0" borderId="10" xfId="0" applyFont="1" applyBorder="1" applyAlignment="1">
      <alignment horizontal="center" vertical="center" readingOrder="2"/>
    </xf>
    <xf numFmtId="49" fontId="24" fillId="0" borderId="10" xfId="0" applyNumberFormat="1" applyFont="1" applyBorder="1" applyAlignment="1">
      <alignment horizontal="center" wrapText="1"/>
    </xf>
    <xf numFmtId="0" fontId="2" fillId="4" borderId="10" xfId="0" applyFont="1" applyFill="1" applyBorder="1"/>
    <xf numFmtId="0" fontId="2" fillId="4" borderId="23" xfId="0" applyFont="1" applyFill="1" applyBorder="1"/>
    <xf numFmtId="0" fontId="1" fillId="0" borderId="23" xfId="0" applyFont="1" applyBorder="1" applyAlignment="1">
      <alignment horizontal="center"/>
    </xf>
    <xf numFmtId="0" fontId="26" fillId="0" borderId="10" xfId="0" applyFont="1" applyBorder="1" applyAlignment="1">
      <alignment horizontal="center" vertical="center" readingOrder="2"/>
    </xf>
    <xf numFmtId="0" fontId="1" fillId="2" borderId="23" xfId="0" applyFont="1" applyFill="1" applyBorder="1" applyAlignment="1">
      <alignment horizontal="center"/>
    </xf>
    <xf numFmtId="49" fontId="24" fillId="2" borderId="10" xfId="0" applyNumberFormat="1" applyFont="1" applyFill="1" applyBorder="1" applyAlignment="1">
      <alignment horizontal="center" wrapText="1"/>
    </xf>
    <xf numFmtId="0" fontId="1" fillId="11" borderId="23" xfId="0" applyFont="1" applyFill="1" applyBorder="1" applyAlignment="1">
      <alignment horizontal="center"/>
    </xf>
    <xf numFmtId="0" fontId="24" fillId="11" borderId="10" xfId="0" applyFont="1" applyFill="1" applyBorder="1" applyAlignment="1">
      <alignment horizontal="center"/>
    </xf>
    <xf numFmtId="0" fontId="24" fillId="11" borderId="10" xfId="0" applyFont="1" applyFill="1" applyBorder="1" applyAlignment="1">
      <alignment horizontal="center" vertical="center" readingOrder="2"/>
    </xf>
    <xf numFmtId="0" fontId="2" fillId="4" borderId="22" xfId="0" applyFont="1" applyFill="1" applyBorder="1"/>
    <xf numFmtId="0" fontId="1" fillId="0" borderId="6" xfId="0" applyFont="1" applyBorder="1" applyAlignment="1">
      <alignment horizontal="center"/>
    </xf>
    <xf numFmtId="0" fontId="24" fillId="0" borderId="23" xfId="0" applyFont="1" applyBorder="1" applyAlignment="1">
      <alignment horizontal="center"/>
    </xf>
    <xf numFmtId="0" fontId="26" fillId="0" borderId="24" xfId="0" applyFont="1" applyBorder="1" applyAlignment="1">
      <alignment horizontal="center" vertical="center" readingOrder="2"/>
    </xf>
    <xf numFmtId="0" fontId="1" fillId="0" borderId="24" xfId="0" applyFont="1" applyBorder="1" applyAlignment="1">
      <alignment horizontal="center"/>
    </xf>
    <xf numFmtId="49" fontId="24" fillId="0" borderId="25" xfId="0" applyNumberFormat="1" applyFont="1" applyBorder="1" applyAlignment="1">
      <alignment horizontal="center" wrapText="1"/>
    </xf>
    <xf numFmtId="0" fontId="24" fillId="0" borderId="26" xfId="0" applyFont="1" applyBorder="1" applyAlignment="1">
      <alignment horizontal="center" vertical="center" readingOrder="2"/>
    </xf>
    <xf numFmtId="0" fontId="24" fillId="0" borderId="24" xfId="0" applyFont="1" applyBorder="1" applyAlignment="1">
      <alignment horizontal="center" vertical="center" readingOrder="2"/>
    </xf>
    <xf numFmtId="0" fontId="1" fillId="0" borderId="5" xfId="0" applyFont="1" applyBorder="1" applyAlignment="1">
      <alignment horizontal="center"/>
    </xf>
    <xf numFmtId="0" fontId="24" fillId="0" borderId="23" xfId="0" applyFont="1" applyBorder="1" applyAlignment="1">
      <alignment horizontal="center" vertical="center" readingOrder="2"/>
    </xf>
    <xf numFmtId="0" fontId="25" fillId="12" borderId="23" xfId="0" applyFont="1" applyFill="1" applyBorder="1" applyAlignment="1">
      <alignment horizontal="center"/>
    </xf>
    <xf numFmtId="0" fontId="25" fillId="12" borderId="24" xfId="0" applyFont="1" applyFill="1" applyBorder="1" applyAlignment="1">
      <alignment horizontal="center" vertical="center" readingOrder="2"/>
    </xf>
    <xf numFmtId="0" fontId="25" fillId="11" borderId="23" xfId="0" applyFont="1" applyFill="1" applyBorder="1" applyAlignment="1">
      <alignment horizontal="center" vertical="center" readingOrder="2"/>
    </xf>
    <xf numFmtId="0" fontId="25" fillId="11" borderId="24" xfId="0" applyFont="1" applyFill="1" applyBorder="1" applyAlignment="1">
      <alignment horizontal="center" vertical="center" readingOrder="2"/>
    </xf>
    <xf numFmtId="0" fontId="26" fillId="2" borderId="24" xfId="0" applyFont="1" applyFill="1" applyBorder="1" applyAlignment="1">
      <alignment horizontal="center" vertical="center" readingOrder="2"/>
    </xf>
    <xf numFmtId="0" fontId="27" fillId="2" borderId="24" xfId="0" applyFont="1" applyFill="1" applyBorder="1" applyAlignment="1">
      <alignment horizontal="center" vertical="center" readingOrder="2"/>
    </xf>
    <xf numFmtId="0" fontId="27" fillId="0" borderId="24" xfId="0" applyFont="1" applyBorder="1" applyAlignment="1">
      <alignment horizontal="center" vertical="center" readingOrder="2"/>
    </xf>
    <xf numFmtId="0" fontId="1" fillId="2" borderId="24" xfId="0" applyFont="1" applyFill="1" applyBorder="1" applyAlignment="1">
      <alignment horizontal="center"/>
    </xf>
    <xf numFmtId="0" fontId="24" fillId="2" borderId="24" xfId="0" applyFont="1" applyFill="1" applyBorder="1" applyAlignment="1">
      <alignment horizontal="center" vertical="center" readingOrder="2"/>
    </xf>
    <xf numFmtId="0" fontId="25" fillId="13" borderId="23" xfId="0" applyFont="1" applyFill="1" applyBorder="1" applyAlignment="1">
      <alignment horizontal="center" vertical="center" readingOrder="2"/>
    </xf>
    <xf numFmtId="0" fontId="25" fillId="13" borderId="24" xfId="0" applyFont="1" applyFill="1" applyBorder="1" applyAlignment="1">
      <alignment horizontal="center" vertical="center" readingOrder="2"/>
    </xf>
    <xf numFmtId="0" fontId="25" fillId="12" borderId="27" xfId="0" applyFont="1" applyFill="1" applyBorder="1" applyAlignment="1">
      <alignment horizontal="center"/>
    </xf>
    <xf numFmtId="0" fontId="25" fillId="12" borderId="28" xfId="0" applyFont="1" applyFill="1" applyBorder="1" applyAlignment="1">
      <alignment horizontal="center" vertical="center" readingOrder="2"/>
    </xf>
    <xf numFmtId="0" fontId="2" fillId="2" borderId="5" xfId="0" applyFont="1" applyFill="1" applyBorder="1"/>
    <xf numFmtId="0" fontId="28" fillId="0" borderId="7" xfId="0" applyFont="1" applyBorder="1"/>
    <xf numFmtId="0" fontId="28" fillId="0" borderId="9" xfId="0" applyFont="1" applyBorder="1"/>
    <xf numFmtId="0" fontId="29" fillId="12" borderId="27" xfId="0" applyFont="1" applyFill="1" applyBorder="1" applyAlignment="1">
      <alignment horizontal="center"/>
    </xf>
    <xf numFmtId="0" fontId="29" fillId="12" borderId="28" xfId="0" applyFont="1" applyFill="1" applyBorder="1" applyAlignment="1">
      <alignment horizontal="center" vertical="center" readingOrder="2"/>
    </xf>
    <xf numFmtId="0" fontId="30" fillId="0" borderId="23" xfId="0" applyFont="1" applyBorder="1" applyAlignment="1">
      <alignment horizontal="center" vertical="center" readingOrder="2"/>
    </xf>
    <xf numFmtId="0" fontId="30" fillId="0" borderId="24" xfId="0" applyFont="1" applyBorder="1" applyAlignment="1">
      <alignment horizontal="center" vertical="center" readingOrder="2"/>
    </xf>
    <xf numFmtId="0" fontId="31" fillId="0" borderId="24" xfId="0" applyFont="1" applyBorder="1" applyAlignment="1">
      <alignment horizontal="center"/>
    </xf>
    <xf numFmtId="0" fontId="30" fillId="0" borderId="23" xfId="0" applyFont="1" applyBorder="1" applyAlignment="1">
      <alignment horizontal="center"/>
    </xf>
    <xf numFmtId="49" fontId="30" fillId="0" borderId="25" xfId="0" applyNumberFormat="1" applyFont="1" applyBorder="1" applyAlignment="1">
      <alignment horizontal="center" wrapText="1"/>
    </xf>
    <xf numFmtId="0" fontId="30" fillId="0" borderId="26" xfId="0" applyFont="1" applyBorder="1" applyAlignment="1">
      <alignment horizontal="center" vertical="center" readingOrder="2"/>
    </xf>
    <xf numFmtId="0" fontId="6" fillId="0" borderId="0" xfId="0" applyFont="1"/>
    <xf numFmtId="0" fontId="1" fillId="2" borderId="22" xfId="0" applyFont="1" applyFill="1" applyBorder="1" applyAlignment="1">
      <alignment horizontal="center"/>
    </xf>
    <xf numFmtId="0" fontId="24" fillId="2" borderId="23" xfId="0" applyFont="1" applyFill="1" applyBorder="1" applyAlignment="1">
      <alignment horizontal="center"/>
    </xf>
    <xf numFmtId="0" fontId="1" fillId="14" borderId="0" xfId="0" applyFont="1" applyFill="1"/>
    <xf numFmtId="0" fontId="2" fillId="0" borderId="1" xfId="0" applyFont="1" applyBorder="1"/>
    <xf numFmtId="0" fontId="16" fillId="0" borderId="0" xfId="0" applyFont="1" applyAlignment="1">
      <alignment horizontal="center"/>
    </xf>
    <xf numFmtId="0" fontId="15" fillId="0" borderId="1" xfId="0" applyFont="1" applyBorder="1" applyAlignment="1">
      <alignment horizontal="center"/>
    </xf>
    <xf numFmtId="0" fontId="15" fillId="3" borderId="0" xfId="0" applyFont="1" applyFill="1" applyAlignment="1">
      <alignment horizontal="center"/>
    </xf>
    <xf numFmtId="0" fontId="20" fillId="0" borderId="0" xfId="0" applyFont="1" applyAlignment="1">
      <alignment horizontal="center"/>
    </xf>
    <xf numFmtId="0" fontId="15" fillId="4" borderId="0" xfId="0" applyFont="1" applyFill="1" applyAlignment="1">
      <alignment horizontal="center"/>
    </xf>
    <xf numFmtId="0" fontId="15" fillId="4" borderId="1" xfId="0" applyFont="1" applyFill="1" applyBorder="1" applyAlignment="1">
      <alignment horizontal="center"/>
    </xf>
    <xf numFmtId="0" fontId="20" fillId="0" borderId="12" xfId="0" applyFont="1" applyBorder="1" applyAlignment="1">
      <alignment horizontal="center"/>
    </xf>
    <xf numFmtId="0" fontId="15" fillId="2" borderId="0" xfId="0" applyFont="1" applyFill="1" applyAlignment="1">
      <alignment horizontal="center"/>
    </xf>
    <xf numFmtId="0" fontId="15" fillId="2" borderId="1" xfId="0" applyFont="1" applyFill="1" applyBorder="1" applyAlignment="1">
      <alignment horizontal="center"/>
    </xf>
    <xf numFmtId="0" fontId="34" fillId="0" borderId="0" xfId="0" applyFont="1"/>
    <xf numFmtId="0" fontId="1" fillId="2" borderId="29" xfId="0" applyFont="1" applyFill="1" applyBorder="1" applyAlignment="1">
      <alignment horizontal="center"/>
    </xf>
    <xf numFmtId="0" fontId="2" fillId="0" borderId="30" xfId="0" applyFont="1" applyBorder="1"/>
    <xf numFmtId="0" fontId="1" fillId="0" borderId="31" xfId="0" applyFont="1" applyBorder="1"/>
    <xf numFmtId="0" fontId="1" fillId="0" borderId="32" xfId="0" applyFont="1" applyBorder="1"/>
    <xf numFmtId="0" fontId="2" fillId="0" borderId="33" xfId="0" applyFont="1" applyBorder="1"/>
    <xf numFmtId="0" fontId="1" fillId="0" borderId="34" xfId="0" applyFont="1" applyBorder="1"/>
    <xf numFmtId="0" fontId="2" fillId="0" borderId="22" xfId="0" applyFont="1" applyBorder="1"/>
    <xf numFmtId="0" fontId="1" fillId="0" borderId="21" xfId="0" applyFont="1" applyBorder="1"/>
    <xf numFmtId="0" fontId="2" fillId="0" borderId="21" xfId="0" applyFont="1" applyBorder="1"/>
    <xf numFmtId="0" fontId="1" fillId="0" borderId="35" xfId="0" applyFont="1" applyBorder="1"/>
    <xf numFmtId="0" fontId="2" fillId="0" borderId="35" xfId="0" applyFont="1" applyBorder="1"/>
    <xf numFmtId="0" fontId="35" fillId="0" borderId="13" xfId="0" applyFont="1" applyBorder="1"/>
    <xf numFmtId="0" fontId="36" fillId="0" borderId="15" xfId="0" applyFont="1" applyBorder="1"/>
    <xf numFmtId="0" fontId="36" fillId="0" borderId="14" xfId="0" applyFont="1" applyBorder="1"/>
    <xf numFmtId="39" fontId="15" fillId="0" borderId="10" xfId="0" applyNumberFormat="1" applyFont="1" applyBorder="1" applyAlignment="1">
      <alignment horizontal="center" wrapText="1"/>
    </xf>
    <xf numFmtId="166" fontId="15" fillId="0" borderId="10" xfId="0" applyNumberFormat="1" applyFont="1" applyBorder="1" applyAlignment="1">
      <alignment horizontal="center" wrapText="1"/>
    </xf>
    <xf numFmtId="0" fontId="15" fillId="0" borderId="5" xfId="0" applyFont="1" applyBorder="1"/>
    <xf numFmtId="0" fontId="15" fillId="0" borderId="6" xfId="0" applyFont="1" applyBorder="1"/>
    <xf numFmtId="0" fontId="15" fillId="0" borderId="7" xfId="0" applyFont="1" applyBorder="1"/>
    <xf numFmtId="0" fontId="15" fillId="0" borderId="8" xfId="0" applyFont="1" applyBorder="1"/>
    <xf numFmtId="0" fontId="15" fillId="0" borderId="9" xfId="0" applyFont="1" applyBorder="1"/>
    <xf numFmtId="0" fontId="15" fillId="0" borderId="3" xfId="0" applyFont="1" applyBorder="1"/>
    <xf numFmtId="0" fontId="15" fillId="0" borderId="4" xfId="0" applyFont="1" applyBorder="1"/>
    <xf numFmtId="0" fontId="15" fillId="0" borderId="2" xfId="0" applyFont="1" applyBorder="1"/>
    <xf numFmtId="0" fontId="1" fillId="0" borderId="19" xfId="0" applyFont="1" applyBorder="1" applyAlignment="1">
      <alignment horizontal="center"/>
    </xf>
    <xf numFmtId="0" fontId="4" fillId="0" borderId="10" xfId="0" applyFont="1" applyBorder="1"/>
    <xf numFmtId="0" fontId="10" fillId="0" borderId="10" xfId="0" applyFont="1" applyBorder="1"/>
    <xf numFmtId="0" fontId="2" fillId="0" borderId="10" xfId="0" applyFont="1" applyBorder="1"/>
    <xf numFmtId="0" fontId="1" fillId="0" borderId="30" xfId="0" applyFont="1" applyBorder="1"/>
    <xf numFmtId="0" fontId="1" fillId="0" borderId="33" xfId="0" applyFont="1" applyBorder="1"/>
    <xf numFmtId="0" fontId="10" fillId="0" borderId="0" xfId="0" applyFont="1"/>
    <xf numFmtId="0" fontId="1" fillId="0" borderId="36" xfId="0" applyFont="1" applyBorder="1"/>
    <xf numFmtId="0" fontId="1" fillId="0" borderId="37" xfId="0" applyFont="1" applyBorder="1"/>
    <xf numFmtId="0" fontId="2" fillId="0" borderId="36" xfId="0" applyFont="1" applyBorder="1"/>
    <xf numFmtId="0" fontId="1" fillId="3" borderId="38" xfId="0" applyFont="1" applyFill="1" applyBorder="1" applyAlignment="1">
      <alignment horizontal="center"/>
    </xf>
    <xf numFmtId="0" fontId="1" fillId="3" borderId="39" xfId="0" applyFont="1" applyFill="1" applyBorder="1" applyAlignment="1">
      <alignment horizontal="center"/>
    </xf>
    <xf numFmtId="0" fontId="1" fillId="15" borderId="38" xfId="0" applyFont="1" applyFill="1" applyBorder="1" applyAlignment="1">
      <alignment horizontal="center"/>
    </xf>
    <xf numFmtId="0" fontId="1" fillId="15" borderId="39" xfId="0" applyFont="1" applyFill="1" applyBorder="1" applyAlignment="1">
      <alignment horizontal="center"/>
    </xf>
    <xf numFmtId="0" fontId="37" fillId="0" borderId="0" xfId="0" applyFont="1"/>
    <xf numFmtId="0" fontId="1" fillId="10" borderId="22" xfId="0" applyFont="1" applyFill="1" applyBorder="1"/>
    <xf numFmtId="0" fontId="1" fillId="0" borderId="19" xfId="0" applyFont="1" applyBorder="1"/>
    <xf numFmtId="0" fontId="1" fillId="10" borderId="19" xfId="0" applyFont="1" applyFill="1" applyBorder="1"/>
    <xf numFmtId="164" fontId="1" fillId="0" borderId="10" xfId="0" applyNumberFormat="1" applyFont="1" applyBorder="1"/>
    <xf numFmtId="0" fontId="15" fillId="4" borderId="0" xfId="0" applyFont="1" applyFill="1"/>
    <xf numFmtId="0" fontId="15" fillId="2" borderId="0" xfId="0" applyFont="1" applyFill="1"/>
    <xf numFmtId="0" fontId="1" fillId="0" borderId="14" xfId="0" applyFont="1" applyBorder="1" applyAlignment="1">
      <alignment horizontal="center" wrapText="1"/>
    </xf>
    <xf numFmtId="0" fontId="1" fillId="16" borderId="0" xfId="0" applyFont="1" applyFill="1"/>
    <xf numFmtId="0" fontId="15" fillId="0" borderId="16" xfId="0" applyFont="1" applyBorder="1" applyAlignment="1">
      <alignment horizontal="center"/>
    </xf>
    <xf numFmtId="0" fontId="15" fillId="4" borderId="17" xfId="0" applyFont="1" applyFill="1" applyBorder="1" applyAlignment="1">
      <alignment horizontal="center"/>
    </xf>
    <xf numFmtId="0" fontId="15" fillId="2" borderId="17" xfId="0" applyFont="1" applyFill="1" applyBorder="1" applyAlignment="1">
      <alignment horizontal="center"/>
    </xf>
    <xf numFmtId="0" fontId="20" fillId="2" borderId="12" xfId="0" applyFont="1" applyFill="1" applyBorder="1" applyAlignment="1">
      <alignment horizontal="center"/>
    </xf>
    <xf numFmtId="0" fontId="15" fillId="9" borderId="0" xfId="0" applyFont="1" applyFill="1" applyAlignment="1">
      <alignment horizontal="center"/>
    </xf>
    <xf numFmtId="0" fontId="15" fillId="9" borderId="17" xfId="0" applyFont="1" applyFill="1" applyBorder="1" applyAlignment="1">
      <alignment horizontal="center"/>
    </xf>
    <xf numFmtId="0" fontId="15" fillId="2" borderId="12" xfId="0" applyFont="1" applyFill="1" applyBorder="1" applyAlignment="1">
      <alignment horizontal="center"/>
    </xf>
    <xf numFmtId="0" fontId="38" fillId="0" borderId="2" xfId="0" applyFont="1" applyBorder="1"/>
    <xf numFmtId="0" fontId="15" fillId="0" borderId="18" xfId="0" applyFont="1" applyBorder="1"/>
    <xf numFmtId="0" fontId="2" fillId="8" borderId="0" xfId="0" applyFont="1" applyFill="1"/>
    <xf numFmtId="0" fontId="1" fillId="0" borderId="20" xfId="0" applyFont="1" applyBorder="1" applyAlignment="1">
      <alignment horizontal="center"/>
    </xf>
    <xf numFmtId="2" fontId="1" fillId="4" borderId="10" xfId="0" applyNumberFormat="1" applyFont="1" applyFill="1" applyBorder="1" applyAlignment="1">
      <alignment horizontal="center"/>
    </xf>
    <xf numFmtId="0" fontId="20" fillId="0" borderId="0" xfId="0" applyFont="1"/>
    <xf numFmtId="0" fontId="1" fillId="10" borderId="0" xfId="0" applyFont="1" applyFill="1" applyAlignment="1">
      <alignment horizontal="center"/>
    </xf>
    <xf numFmtId="2" fontId="1" fillId="0" borderId="0" xfId="0" applyNumberFormat="1" applyFont="1" applyAlignment="1">
      <alignment horizontal="center"/>
    </xf>
    <xf numFmtId="0" fontId="1" fillId="0" borderId="12" xfId="0" applyFont="1" applyBorder="1" applyAlignment="1">
      <alignment horizontal="center"/>
    </xf>
    <xf numFmtId="0" fontId="1" fillId="0" borderId="35" xfId="0" applyFont="1" applyBorder="1" applyAlignment="1">
      <alignment horizontal="center"/>
    </xf>
    <xf numFmtId="0" fontId="2" fillId="11" borderId="15" xfId="0" applyFont="1" applyFill="1" applyBorder="1"/>
    <xf numFmtId="0" fontId="0" fillId="0" borderId="3" xfId="0" applyBorder="1"/>
    <xf numFmtId="0" fontId="0" fillId="0" borderId="4" xfId="0" applyBorder="1"/>
    <xf numFmtId="0" fontId="0" fillId="0" borderId="6" xfId="0" applyBorder="1"/>
    <xf numFmtId="0" fontId="0" fillId="0" borderId="8" xfId="0" applyBorder="1"/>
    <xf numFmtId="0" fontId="0" fillId="0" borderId="9" xfId="0" applyBorder="1"/>
    <xf numFmtId="0" fontId="26" fillId="0" borderId="23" xfId="0" applyFont="1" applyBorder="1" applyAlignment="1">
      <alignment horizontal="center"/>
    </xf>
    <xf numFmtId="0" fontId="27" fillId="13" borderId="24" xfId="0" applyFont="1" applyFill="1" applyBorder="1" applyAlignment="1">
      <alignment horizontal="center" vertical="center" readingOrder="2"/>
    </xf>
    <xf numFmtId="0" fontId="26" fillId="0" borderId="23" xfId="0" applyFont="1" applyBorder="1" applyAlignment="1">
      <alignment horizontal="center" vertical="center" readingOrder="2"/>
    </xf>
    <xf numFmtId="0" fontId="15" fillId="0" borderId="23" xfId="0" applyFont="1" applyBorder="1" applyAlignment="1">
      <alignment horizontal="center"/>
    </xf>
    <xf numFmtId="0" fontId="15" fillId="0" borderId="22" xfId="0" applyFont="1" applyBorder="1" applyAlignment="1">
      <alignment horizontal="center"/>
    </xf>
    <xf numFmtId="0" fontId="15" fillId="0" borderId="24" xfId="0" applyFont="1" applyBorder="1" applyAlignment="1">
      <alignment horizontal="center"/>
    </xf>
    <xf numFmtId="49" fontId="26" fillId="0" borderId="25" xfId="0" applyNumberFormat="1" applyFont="1" applyBorder="1" applyAlignment="1">
      <alignment horizontal="center" wrapText="1"/>
    </xf>
    <xf numFmtId="0" fontId="24" fillId="2" borderId="10" xfId="0" applyFont="1" applyFill="1" applyBorder="1" applyAlignment="1">
      <alignment horizontal="center" vertical="center" readingOrder="2"/>
    </xf>
    <xf numFmtId="0" fontId="35" fillId="0" borderId="0" xfId="0" applyFont="1"/>
    <xf numFmtId="0" fontId="1" fillId="18" borderId="0" xfId="0" applyFont="1" applyFill="1"/>
    <xf numFmtId="0" fontId="1" fillId="0" borderId="12" xfId="0" applyFont="1" applyBorder="1"/>
    <xf numFmtId="0" fontId="2" fillId="0" borderId="12" xfId="0" applyFont="1" applyBorder="1"/>
    <xf numFmtId="0" fontId="3" fillId="0" borderId="0" xfId="0" applyFont="1"/>
    <xf numFmtId="0" fontId="2" fillId="0" borderId="16"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11" borderId="0" xfId="0" applyFont="1" applyFill="1"/>
    <xf numFmtId="0" fontId="1" fillId="17" borderId="0" xfId="0" applyFont="1" applyFill="1"/>
    <xf numFmtId="0" fontId="2" fillId="9" borderId="12" xfId="0" applyFont="1" applyFill="1" applyBorder="1"/>
    <xf numFmtId="14" fontId="2" fillId="2" borderId="0" xfId="0" applyNumberFormat="1" applyFont="1" applyFill="1"/>
    <xf numFmtId="14" fontId="2" fillId="2" borderId="0" xfId="0" applyNumberFormat="1" applyFont="1" applyFill="1" applyAlignment="1">
      <alignment horizontal="left"/>
    </xf>
    <xf numFmtId="0" fontId="24" fillId="0" borderId="0" xfId="0" applyFont="1"/>
    <xf numFmtId="0" fontId="2" fillId="15" borderId="0" xfId="0" applyFont="1" applyFill="1"/>
    <xf numFmtId="0" fontId="1" fillId="15" borderId="0" xfId="0" applyFont="1" applyFill="1" applyAlignment="1">
      <alignment horizontal="center"/>
    </xf>
    <xf numFmtId="0" fontId="1" fillId="15" borderId="0" xfId="0" applyFont="1" applyFill="1"/>
    <xf numFmtId="0" fontId="39" fillId="0" borderId="10" xfId="0" applyFont="1" applyBorder="1"/>
    <xf numFmtId="0" fontId="24" fillId="0" borderId="0" xfId="0" applyFont="1" applyAlignment="1">
      <alignment horizontal="center"/>
    </xf>
    <xf numFmtId="0" fontId="24" fillId="18" borderId="0" xfId="0" applyFont="1" applyFill="1"/>
    <xf numFmtId="0" fontId="1" fillId="19" borderId="0" xfId="0" applyFont="1" applyFill="1" applyAlignment="1">
      <alignment horizontal="center"/>
    </xf>
    <xf numFmtId="0" fontId="1" fillId="3" borderId="10" xfId="0" applyFont="1" applyFill="1" applyBorder="1"/>
    <xf numFmtId="167" fontId="1" fillId="0" borderId="0" xfId="0" applyNumberFormat="1" applyFont="1"/>
    <xf numFmtId="0" fontId="40" fillId="0" borderId="0" xfId="0" applyFont="1"/>
    <xf numFmtId="0" fontId="2" fillId="2" borderId="0" xfId="0" applyFont="1" applyFill="1" applyAlignment="1">
      <alignment horizontal="center"/>
    </xf>
    <xf numFmtId="0" fontId="40" fillId="0" borderId="0" xfId="0" applyFont="1" applyAlignment="1">
      <alignment horizontal="center"/>
    </xf>
    <xf numFmtId="0" fontId="41" fillId="0" borderId="0" xfId="0" applyFont="1" applyAlignment="1">
      <alignment horizontal="center"/>
    </xf>
    <xf numFmtId="0" fontId="4" fillId="0" borderId="0" xfId="0" applyFont="1" applyAlignment="1">
      <alignment horizontal="center"/>
    </xf>
    <xf numFmtId="0" fontId="5" fillId="0" borderId="0" xfId="0" applyFont="1" applyAlignment="1">
      <alignment horizontal="center"/>
    </xf>
    <xf numFmtId="0" fontId="2" fillId="0" borderId="13" xfId="0" applyFont="1" applyBorder="1" applyAlignment="1">
      <alignment horizontal="right"/>
    </xf>
    <xf numFmtId="0" fontId="1" fillId="0" borderId="0" xfId="0" applyFont="1" applyAlignment="1">
      <alignment horizontal="left" readingOrder="2"/>
    </xf>
    <xf numFmtId="0" fontId="1" fillId="20" borderId="0" xfId="0" applyFont="1" applyFill="1"/>
    <xf numFmtId="0" fontId="2" fillId="9" borderId="0" xfId="0" applyFont="1" applyFill="1"/>
    <xf numFmtId="0" fontId="1" fillId="9" borderId="0" xfId="0" applyFont="1" applyFill="1"/>
    <xf numFmtId="0" fontId="42" fillId="0" borderId="10" xfId="0" applyFont="1" applyBorder="1" applyAlignment="1">
      <alignment horizontal="center" wrapText="1"/>
    </xf>
    <xf numFmtId="0" fontId="1" fillId="7" borderId="10" xfId="0" applyFont="1" applyFill="1" applyBorder="1" applyAlignment="1">
      <alignment horizontal="center"/>
    </xf>
    <xf numFmtId="0" fontId="15" fillId="0" borderId="13" xfId="0" applyFont="1" applyBorder="1" applyAlignment="1">
      <alignment horizontal="center"/>
    </xf>
    <xf numFmtId="0" fontId="44" fillId="0" borderId="10" xfId="0" applyFont="1" applyBorder="1" applyAlignment="1">
      <alignment horizontal="center"/>
    </xf>
    <xf numFmtId="0" fontId="45" fillId="0" borderId="10" xfId="0" applyFont="1" applyBorder="1" applyAlignment="1">
      <alignment horizontal="center"/>
    </xf>
    <xf numFmtId="2" fontId="15" fillId="3" borderId="10" xfId="0" applyNumberFormat="1" applyFont="1" applyFill="1" applyBorder="1" applyAlignment="1">
      <alignment horizontal="center"/>
    </xf>
    <xf numFmtId="0" fontId="1" fillId="21" borderId="0" xfId="0" applyFont="1" applyFill="1" applyAlignment="1">
      <alignment horizontal="center"/>
    </xf>
    <xf numFmtId="0" fontId="1" fillId="22" borderId="0" xfId="0" applyFont="1" applyFill="1" applyAlignment="1">
      <alignment horizontal="center"/>
    </xf>
    <xf numFmtId="0" fontId="0" fillId="0" borderId="31" xfId="0" applyBorder="1"/>
    <xf numFmtId="0" fontId="27" fillId="12" borderId="27" xfId="0" applyFont="1" applyFill="1" applyBorder="1" applyAlignment="1">
      <alignment horizontal="center"/>
    </xf>
    <xf numFmtId="0" fontId="26" fillId="0" borderId="24" xfId="0" applyFont="1" applyBorder="1" applyAlignment="1">
      <alignment horizontal="center" vertical="center" wrapText="1" readingOrder="2"/>
    </xf>
    <xf numFmtId="0" fontId="47" fillId="0" borderId="26" xfId="0" applyFont="1" applyBorder="1" applyAlignment="1">
      <alignment horizontal="center" vertical="center" readingOrder="2"/>
    </xf>
    <xf numFmtId="0" fontId="26" fillId="0" borderId="23" xfId="0" applyFont="1" applyBorder="1" applyAlignment="1">
      <alignment horizontal="center" wrapText="1"/>
    </xf>
    <xf numFmtId="0" fontId="1" fillId="9" borderId="6" xfId="0" applyFont="1" applyFill="1" applyBorder="1"/>
    <xf numFmtId="0" fontId="15" fillId="9" borderId="23" xfId="0" applyFont="1" applyFill="1" applyBorder="1" applyAlignment="1">
      <alignment horizontal="center"/>
    </xf>
    <xf numFmtId="0" fontId="15" fillId="9" borderId="22" xfId="0" applyFont="1" applyFill="1" applyBorder="1" applyAlignment="1">
      <alignment horizontal="center"/>
    </xf>
    <xf numFmtId="0" fontId="26" fillId="9" borderId="23" xfId="0" applyFont="1" applyFill="1" applyBorder="1" applyAlignment="1">
      <alignment horizontal="center"/>
    </xf>
    <xf numFmtId="0" fontId="26" fillId="9" borderId="24" xfId="0" applyFont="1" applyFill="1" applyBorder="1" applyAlignment="1">
      <alignment horizontal="center" vertical="center" wrapText="1" readingOrder="2"/>
    </xf>
    <xf numFmtId="0" fontId="26" fillId="9" borderId="23" xfId="0" applyFont="1" applyFill="1" applyBorder="1" applyAlignment="1">
      <alignment horizontal="center" vertical="center" readingOrder="2"/>
    </xf>
    <xf numFmtId="165" fontId="1" fillId="0" borderId="0" xfId="0" applyNumberFormat="1" applyFont="1"/>
    <xf numFmtId="14" fontId="2" fillId="0" borderId="15" xfId="0" applyNumberFormat="1" applyFont="1" applyBorder="1"/>
    <xf numFmtId="14" fontId="2" fillId="0" borderId="14" xfId="0" applyNumberFormat="1" applyFont="1" applyBorder="1" applyAlignment="1">
      <alignment horizontal="left"/>
    </xf>
    <xf numFmtId="0" fontId="1" fillId="0" borderId="41" xfId="0" applyFont="1" applyBorder="1"/>
    <xf numFmtId="0" fontId="4" fillId="0" borderId="1" xfId="0" applyFont="1" applyBorder="1"/>
    <xf numFmtId="0" fontId="5" fillId="0" borderId="1" xfId="0" applyFont="1" applyBorder="1"/>
    <xf numFmtId="0" fontId="42" fillId="0" borderId="0" xfId="0" applyFont="1"/>
    <xf numFmtId="0" fontId="42" fillId="0" borderId="6" xfId="0" applyFont="1" applyBorder="1"/>
    <xf numFmtId="0" fontId="2" fillId="14" borderId="0" xfId="0" applyFont="1" applyFill="1"/>
    <xf numFmtId="0" fontId="39" fillId="0" borderId="1" xfId="0" applyFont="1" applyBorder="1"/>
    <xf numFmtId="0" fontId="2" fillId="0" borderId="15" xfId="0" applyFont="1" applyBorder="1" applyAlignment="1">
      <alignment horizontal="center"/>
    </xf>
    <xf numFmtId="0" fontId="2" fillId="0" borderId="14" xfId="0" applyFont="1" applyBorder="1" applyAlignment="1">
      <alignment horizontal="center"/>
    </xf>
    <xf numFmtId="14" fontId="2" fillId="0" borderId="14" xfId="0" applyNumberFormat="1" applyFont="1" applyBorder="1"/>
    <xf numFmtId="0" fontId="2" fillId="23" borderId="0" xfId="0" applyFont="1" applyFill="1"/>
    <xf numFmtId="0" fontId="2" fillId="19" borderId="0" xfId="0" applyFont="1" applyFill="1"/>
    <xf numFmtId="0" fontId="1" fillId="19" borderId="0" xfId="0" applyFont="1" applyFill="1"/>
    <xf numFmtId="0" fontId="50" fillId="0" borderId="0" xfId="0" applyFont="1"/>
    <xf numFmtId="0" fontId="51" fillId="0" borderId="0" xfId="0" applyFont="1"/>
    <xf numFmtId="0" fontId="51" fillId="0" borderId="0" xfId="0" applyFont="1" applyAlignment="1">
      <alignment horizontal="center"/>
    </xf>
    <xf numFmtId="0" fontId="52" fillId="0" borderId="0" xfId="0" applyFont="1"/>
    <xf numFmtId="0" fontId="51" fillId="24" borderId="0" xfId="0" applyFont="1" applyFill="1"/>
    <xf numFmtId="0" fontId="2" fillId="11" borderId="14" xfId="0" applyFont="1" applyFill="1" applyBorder="1"/>
    <xf numFmtId="0" fontId="1" fillId="0" borderId="0" xfId="0" applyFont="1" applyAlignment="1">
      <alignment horizontal="center" vertical="center"/>
    </xf>
    <xf numFmtId="0" fontId="53" fillId="0" borderId="0" xfId="0" applyFont="1"/>
    <xf numFmtId="0" fontId="2" fillId="26" borderId="14" xfId="0" applyFont="1" applyFill="1" applyBorder="1"/>
    <xf numFmtId="0" fontId="7" fillId="6" borderId="0" xfId="0" applyFont="1" applyFill="1"/>
    <xf numFmtId="0" fontId="1" fillId="24" borderId="0" xfId="0" applyFont="1" applyFill="1"/>
    <xf numFmtId="0" fontId="1" fillId="14" borderId="0" xfId="0" applyFont="1" applyFill="1" applyAlignment="1">
      <alignment horizontal="center"/>
    </xf>
    <xf numFmtId="0" fontId="42" fillId="0" borderId="0" xfId="0" applyFont="1" applyAlignment="1">
      <alignment horizontal="center"/>
    </xf>
    <xf numFmtId="0" fontId="1" fillId="4" borderId="2" xfId="0" applyFont="1" applyFill="1" applyBorder="1"/>
    <xf numFmtId="0" fontId="1" fillId="4" borderId="3" xfId="0" applyFont="1" applyFill="1" applyBorder="1"/>
    <xf numFmtId="0" fontId="1" fillId="4" borderId="4" xfId="0" applyFont="1" applyFill="1" applyBorder="1"/>
    <xf numFmtId="0" fontId="1" fillId="4" borderId="7" xfId="0" applyFont="1" applyFill="1" applyBorder="1"/>
    <xf numFmtId="0" fontId="1" fillId="4" borderId="8" xfId="0" applyFont="1" applyFill="1" applyBorder="1"/>
    <xf numFmtId="0" fontId="1" fillId="4" borderId="9" xfId="0" applyFont="1" applyFill="1" applyBorder="1"/>
    <xf numFmtId="0" fontId="1" fillId="0" borderId="42" xfId="0" applyFont="1" applyBorder="1"/>
    <xf numFmtId="0" fontId="1" fillId="0" borderId="42" xfId="0" applyFont="1" applyBorder="1" applyAlignment="1">
      <alignment horizontal="center" wrapText="1"/>
    </xf>
    <xf numFmtId="0" fontId="1" fillId="0" borderId="42" xfId="0" applyFont="1" applyBorder="1" applyAlignment="1">
      <alignment horizontal="center"/>
    </xf>
    <xf numFmtId="0" fontId="2" fillId="24" borderId="42" xfId="0" quotePrefix="1" applyFont="1" applyFill="1" applyBorder="1" applyAlignment="1">
      <alignment horizontal="center"/>
    </xf>
    <xf numFmtId="0" fontId="1" fillId="0" borderId="42" xfId="0" quotePrefix="1" applyFont="1" applyBorder="1" applyAlignment="1">
      <alignment horizontal="center"/>
    </xf>
    <xf numFmtId="0" fontId="2" fillId="25" borderId="0" xfId="0" applyFont="1" applyFill="1"/>
    <xf numFmtId="0" fontId="1" fillId="25" borderId="0" xfId="0" applyFont="1" applyFill="1"/>
    <xf numFmtId="0" fontId="1" fillId="24" borderId="0" xfId="0" applyFont="1" applyFill="1" applyAlignment="1">
      <alignment horizontal="right" wrapText="1"/>
    </xf>
    <xf numFmtId="0" fontId="54" fillId="0" borderId="0" xfId="0" applyFont="1"/>
    <xf numFmtId="0" fontId="1" fillId="0" borderId="43" xfId="0" applyFont="1" applyBorder="1" applyAlignment="1">
      <alignment horizontal="center"/>
    </xf>
    <xf numFmtId="0" fontId="55" fillId="0" borderId="0" xfId="0" applyFont="1"/>
    <xf numFmtId="0" fontId="1" fillId="27" borderId="12" xfId="0" applyFont="1" applyFill="1" applyBorder="1"/>
    <xf numFmtId="0" fontId="1" fillId="27" borderId="12" xfId="0" applyFont="1" applyFill="1" applyBorder="1" applyAlignment="1">
      <alignment horizontal="center"/>
    </xf>
    <xf numFmtId="0" fontId="1" fillId="2" borderId="1" xfId="0" applyFont="1" applyFill="1" applyBorder="1"/>
    <xf numFmtId="0" fontId="1" fillId="2" borderId="1" xfId="0" applyFont="1" applyFill="1" applyBorder="1" applyAlignment="1">
      <alignment wrapText="1"/>
    </xf>
    <xf numFmtId="0" fontId="15" fillId="2" borderId="1" xfId="0" applyFont="1" applyFill="1" applyBorder="1" applyAlignment="1">
      <alignment wrapText="1"/>
    </xf>
    <xf numFmtId="0" fontId="15" fillId="4" borderId="1" xfId="0" applyFont="1" applyFill="1" applyBorder="1"/>
    <xf numFmtId="0" fontId="56" fillId="0" borderId="0" xfId="0" applyFont="1"/>
    <xf numFmtId="0" fontId="56" fillId="0" borderId="0" xfId="0" applyFont="1" applyAlignment="1">
      <alignment horizontal="center"/>
    </xf>
    <xf numFmtId="0" fontId="5" fillId="0" borderId="0" xfId="0" applyFont="1"/>
    <xf numFmtId="0" fontId="39" fillId="0" borderId="0" xfId="0" applyFont="1"/>
    <xf numFmtId="0" fontId="39" fillId="0" borderId="0" xfId="0" applyFont="1" applyAlignment="1">
      <alignment horizontal="center"/>
    </xf>
    <xf numFmtId="0" fontId="42" fillId="0" borderId="1" xfId="0" applyFont="1" applyBorder="1" applyAlignment="1">
      <alignment horizontal="center"/>
    </xf>
    <xf numFmtId="0" fontId="57" fillId="0" borderId="0" xfId="0" applyFont="1" applyAlignment="1">
      <alignment horizontal="center"/>
    </xf>
    <xf numFmtId="0" fontId="56" fillId="4" borderId="0" xfId="0" applyFont="1" applyFill="1" applyAlignment="1">
      <alignment horizontal="center"/>
    </xf>
    <xf numFmtId="0" fontId="57" fillId="0" borderId="0" xfId="0" applyFont="1"/>
    <xf numFmtId="0" fontId="1" fillId="28" borderId="0" xfId="0" applyFont="1" applyFill="1" applyAlignment="1">
      <alignment horizontal="center"/>
    </xf>
    <xf numFmtId="0" fontId="56" fillId="0" borderId="1" xfId="0" applyFont="1" applyBorder="1" applyAlignment="1">
      <alignment horizontal="center"/>
    </xf>
    <xf numFmtId="0" fontId="5" fillId="0" borderId="1" xfId="0" applyFont="1" applyBorder="1" applyAlignment="1">
      <alignment horizontal="center"/>
    </xf>
    <xf numFmtId="0" fontId="1" fillId="28" borderId="0" xfId="0" applyFont="1" applyFill="1"/>
    <xf numFmtId="0" fontId="1" fillId="29" borderId="0" xfId="0" applyFont="1" applyFill="1" applyAlignment="1">
      <alignment horizontal="center"/>
    </xf>
    <xf numFmtId="0" fontId="58" fillId="0" borderId="0" xfId="0" applyFont="1" applyAlignment="1">
      <alignment horizontal="center"/>
    </xf>
    <xf numFmtId="0" fontId="58" fillId="0" borderId="1" xfId="0" applyFont="1" applyBorder="1" applyAlignment="1">
      <alignment horizontal="center"/>
    </xf>
    <xf numFmtId="1" fontId="1" fillId="0" borderId="0" xfId="0" applyNumberFormat="1" applyFont="1" applyAlignment="1">
      <alignment horizontal="center"/>
    </xf>
    <xf numFmtId="0" fontId="2" fillId="0" borderId="0" xfId="0" applyFont="1" applyAlignment="1">
      <alignment horizontal="center"/>
    </xf>
    <xf numFmtId="0" fontId="2" fillId="0" borderId="1" xfId="0" applyFont="1" applyBorder="1" applyAlignment="1">
      <alignment horizontal="center"/>
    </xf>
    <xf numFmtId="0" fontId="1" fillId="2" borderId="0" xfId="0" applyFont="1" applyFill="1" applyAlignment="1">
      <alignment horizontal="center" vertical="center"/>
    </xf>
    <xf numFmtId="0" fontId="1" fillId="0" borderId="0" xfId="0" applyFont="1" applyAlignment="1">
      <alignment horizont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1" fillId="0" borderId="19" xfId="0" applyFont="1" applyBorder="1" applyAlignment="1">
      <alignment horizontal="center"/>
    </xf>
    <xf numFmtId="0" fontId="1" fillId="0" borderId="20" xfId="0" applyFont="1" applyBorder="1" applyAlignment="1">
      <alignment horizontal="center"/>
    </xf>
    <xf numFmtId="0" fontId="1" fillId="0" borderId="19" xfId="0" applyFont="1" applyBorder="1" applyAlignment="1">
      <alignment horizontal="center" vertical="center"/>
    </xf>
    <xf numFmtId="0" fontId="1" fillId="0" borderId="20" xfId="0" applyFont="1" applyBorder="1" applyAlignment="1">
      <alignment horizontal="center" vertical="center"/>
    </xf>
    <xf numFmtId="0" fontId="1" fillId="0" borderId="10" xfId="0" applyFont="1" applyBorder="1" applyAlignment="1">
      <alignment horizontal="center"/>
    </xf>
    <xf numFmtId="0" fontId="15" fillId="0" borderId="19" xfId="0" applyFont="1" applyBorder="1" applyAlignment="1">
      <alignment horizontal="center" vertical="center"/>
    </xf>
    <xf numFmtId="0" fontId="15" fillId="0" borderId="20" xfId="0" applyFont="1" applyBorder="1" applyAlignment="1">
      <alignment horizontal="center" vertical="center"/>
    </xf>
    <xf numFmtId="0" fontId="1" fillId="0" borderId="10" xfId="0" applyFont="1" applyBorder="1" applyAlignment="1">
      <alignment horizontal="center" wrapText="1"/>
    </xf>
    <xf numFmtId="0" fontId="1" fillId="2" borderId="0" xfId="0" applyFont="1" applyFill="1" applyAlignment="1">
      <alignment horizontal="center"/>
    </xf>
    <xf numFmtId="0" fontId="1" fillId="4" borderId="0" xfId="0" applyFont="1" applyFill="1" applyAlignment="1">
      <alignment horizontal="center"/>
    </xf>
    <xf numFmtId="0" fontId="1" fillId="8" borderId="0" xfId="0" applyFont="1" applyFill="1" applyAlignment="1">
      <alignment horizontal="right" wrapText="1"/>
    </xf>
    <xf numFmtId="0" fontId="1" fillId="5" borderId="19" xfId="0" applyFont="1" applyFill="1" applyBorder="1" applyAlignment="1">
      <alignment horizontal="center" vertical="center"/>
    </xf>
    <xf numFmtId="0" fontId="1" fillId="5" borderId="20" xfId="0" applyFont="1" applyFill="1" applyBorder="1" applyAlignment="1">
      <alignment horizontal="center" vertical="center"/>
    </xf>
    <xf numFmtId="0" fontId="1"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9" xfId="0" applyFont="1" applyBorder="1" applyAlignment="1">
      <alignment horizontal="center"/>
    </xf>
    <xf numFmtId="0" fontId="2" fillId="0" borderId="13" xfId="0" applyFont="1" applyBorder="1" applyAlignment="1">
      <alignment horizontal="center"/>
    </xf>
    <xf numFmtId="0" fontId="2" fillId="0" borderId="15" xfId="0" applyFont="1" applyBorder="1" applyAlignment="1">
      <alignment horizontal="center"/>
    </xf>
    <xf numFmtId="0" fontId="2" fillId="0" borderId="14" xfId="0" applyFont="1" applyBorder="1" applyAlignment="1">
      <alignment horizontal="center"/>
    </xf>
    <xf numFmtId="0" fontId="15" fillId="4" borderId="0" xfId="0" applyFont="1" applyFill="1" applyAlignment="1">
      <alignment horizontal="center"/>
    </xf>
    <xf numFmtId="0" fontId="2" fillId="0" borderId="2" xfId="0" applyFont="1" applyBorder="1" applyAlignment="1">
      <alignment horizontal="center"/>
    </xf>
    <xf numFmtId="0" fontId="2" fillId="0" borderId="4"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28" fillId="0" borderId="2" xfId="0" applyFont="1" applyBorder="1" applyAlignment="1">
      <alignment horizontal="center"/>
    </xf>
    <xf numFmtId="0" fontId="28" fillId="0" borderId="4" xfId="0" applyFont="1" applyBorder="1" applyAlignment="1">
      <alignment horizontal="center"/>
    </xf>
    <xf numFmtId="0" fontId="2" fillId="0" borderId="5" xfId="0" applyFont="1" applyBorder="1" applyAlignment="1">
      <alignment horizontal="center"/>
    </xf>
    <xf numFmtId="0" fontId="2" fillId="0" borderId="6" xfId="0" applyFont="1" applyBorder="1" applyAlignment="1">
      <alignment horizontal="center"/>
    </xf>
    <xf numFmtId="0" fontId="1" fillId="0" borderId="0" xfId="0" applyFont="1" applyAlignment="1">
      <alignment horizontal="right" wrapText="1"/>
    </xf>
    <xf numFmtId="0" fontId="1" fillId="0" borderId="0" xfId="0" applyFont="1" applyAlignment="1">
      <alignment horizontal="right"/>
    </xf>
    <xf numFmtId="0" fontId="1" fillId="0" borderId="40" xfId="0" applyFont="1" applyBorder="1" applyAlignment="1">
      <alignment horizontal="center"/>
    </xf>
    <xf numFmtId="0" fontId="11" fillId="7" borderId="0" xfId="0" applyFont="1" applyFill="1" applyAlignment="1">
      <alignment horizontal="center"/>
    </xf>
    <xf numFmtId="0" fontId="1" fillId="0" borderId="0" xfId="0" applyFont="1"/>
    <xf numFmtId="0" fontId="1" fillId="24" borderId="0" xfId="0" applyFont="1" applyFill="1" applyAlignment="1">
      <alignment horizontal="right" wrapText="1"/>
    </xf>
    <xf numFmtId="0" fontId="1" fillId="14" borderId="0" xfId="0" applyFont="1" applyFill="1" applyAlignment="1">
      <alignment horizontal="center"/>
    </xf>
    <xf numFmtId="0" fontId="1" fillId="0" borderId="0" xfId="0" applyFont="1" applyAlignment="1">
      <alignment horizontal="center" vertical="center"/>
    </xf>
    <xf numFmtId="0" fontId="2" fillId="14" borderId="0" xfId="0" applyFont="1" applyFill="1" applyAlignment="1">
      <alignment horizontal="center"/>
    </xf>
    <xf numFmtId="0" fontId="57" fillId="2" borderId="0" xfId="0" applyFont="1" applyFill="1"/>
    <xf numFmtId="0" fontId="60" fillId="2" borderId="0" xfId="0" applyFont="1" applyFill="1"/>
    <xf numFmtId="0" fontId="57" fillId="2" borderId="0" xfId="0" applyFont="1" applyFill="1" applyAlignment="1">
      <alignment horizontal="center" wrapText="1"/>
    </xf>
    <xf numFmtId="0" fontId="57" fillId="2" borderId="0" xfId="0" applyFont="1" applyFill="1" applyAlignment="1">
      <alignment horizontal="center"/>
    </xf>
    <xf numFmtId="0" fontId="56" fillId="2" borderId="0" xfId="0" applyFont="1" applyFill="1"/>
    <xf numFmtId="0" fontId="57" fillId="11" borderId="15" xfId="0" applyFont="1" applyFill="1" applyBorder="1"/>
    <xf numFmtId="0" fontId="59" fillId="2" borderId="3" xfId="0" applyFont="1" applyFill="1" applyBorder="1"/>
    <xf numFmtId="0" fontId="59" fillId="2" borderId="4" xfId="0" applyFont="1" applyFill="1" applyBorder="1"/>
    <xf numFmtId="0" fontId="2" fillId="2" borderId="15" xfId="0" applyFont="1" applyFill="1" applyBorder="1"/>
    <xf numFmtId="0" fontId="2" fillId="2" borderId="14" xfId="0" applyFont="1" applyFill="1" applyBorder="1"/>
    <xf numFmtId="0" fontId="1" fillId="22" borderId="0" xfId="0" applyFont="1" applyFill="1"/>
    <xf numFmtId="0" fontId="2" fillId="22" borderId="0" xfId="0" applyFont="1" applyFill="1"/>
    <xf numFmtId="0" fontId="38" fillId="2" borderId="0" xfId="0" applyFont="1" applyFill="1" applyAlignment="1">
      <alignment horizontal="center"/>
    </xf>
    <xf numFmtId="0" fontId="61" fillId="2" borderId="0" xfId="0" applyFont="1" applyFill="1"/>
    <xf numFmtId="0" fontId="7" fillId="2" borderId="0" xfId="0" applyFont="1" applyFill="1"/>
    <xf numFmtId="0" fontId="62" fillId="2" borderId="15" xfId="0" applyFont="1" applyFill="1" applyBorder="1" applyAlignment="1">
      <alignment horizontal="center"/>
    </xf>
    <xf numFmtId="0" fontId="62" fillId="2" borderId="14" xfId="0" applyFont="1" applyFill="1" applyBorder="1" applyAlignment="1">
      <alignment horizontal="center"/>
    </xf>
    <xf numFmtId="0" fontId="60" fillId="2" borderId="14" xfId="0" applyFont="1" applyFill="1" applyBorder="1"/>
    <xf numFmtId="0" fontId="43" fillId="2" borderId="0" xfId="0" applyFont="1" applyFill="1"/>
  </cellXfs>
  <cellStyles count="1">
    <cellStyle name="Normal" xfId="0" builtinId="0"/>
  </cellStyles>
  <dxfs count="0"/>
  <tableStyles count="0" defaultTableStyle="TableStyleMedium2" defaultPivotStyle="PivotStyleLight16"/>
  <colors>
    <mruColors>
      <color rgb="FFD883FF"/>
      <color rgb="FF73FB79"/>
      <color rgb="FFFF8AD8"/>
      <color rgb="FF945200"/>
      <color rgb="FFFFFD7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jpeg"/><Relationship Id="rId6" Type="http://schemas.openxmlformats.org/officeDocument/2006/relationships/image" Target="../media/image35.png"/><Relationship Id="rId5" Type="http://schemas.openxmlformats.org/officeDocument/2006/relationships/image" Target="../media/image34.png"/><Relationship Id="rId4" Type="http://schemas.openxmlformats.org/officeDocument/2006/relationships/image" Target="../media/image33.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image" Target="../media/image38.png"/><Relationship Id="rId7" Type="http://schemas.openxmlformats.org/officeDocument/2006/relationships/image" Target="../media/image42.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11" Type="http://schemas.openxmlformats.org/officeDocument/2006/relationships/image" Target="../media/image46.png"/><Relationship Id="rId5" Type="http://schemas.openxmlformats.org/officeDocument/2006/relationships/image" Target="../media/image40.png"/><Relationship Id="rId10" Type="http://schemas.openxmlformats.org/officeDocument/2006/relationships/image" Target="../media/image45.png"/><Relationship Id="rId4" Type="http://schemas.openxmlformats.org/officeDocument/2006/relationships/image" Target="../media/image39.png"/><Relationship Id="rId9" Type="http://schemas.openxmlformats.org/officeDocument/2006/relationships/image" Target="../media/image44.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16.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68.png"/><Relationship Id="rId3" Type="http://schemas.openxmlformats.org/officeDocument/2006/relationships/image" Target="../media/image63.png"/><Relationship Id="rId7" Type="http://schemas.openxmlformats.org/officeDocument/2006/relationships/image" Target="../media/image67.png"/><Relationship Id="rId2" Type="http://schemas.openxmlformats.org/officeDocument/2006/relationships/image" Target="../media/image62.png"/><Relationship Id="rId1" Type="http://schemas.openxmlformats.org/officeDocument/2006/relationships/image" Target="../media/image61.png"/><Relationship Id="rId6" Type="http://schemas.openxmlformats.org/officeDocument/2006/relationships/image" Target="../media/image66.png"/><Relationship Id="rId5" Type="http://schemas.openxmlformats.org/officeDocument/2006/relationships/image" Target="../media/image65.png"/><Relationship Id="rId10" Type="http://schemas.openxmlformats.org/officeDocument/2006/relationships/image" Target="../media/image70.png"/><Relationship Id="rId4" Type="http://schemas.openxmlformats.org/officeDocument/2006/relationships/image" Target="../media/image64.png"/><Relationship Id="rId9" Type="http://schemas.openxmlformats.org/officeDocument/2006/relationships/image" Target="../media/image69.png"/></Relationships>
</file>

<file path=xl/drawings/_rels/drawing18.xml.rels><?xml version="1.0" encoding="UTF-8" standalone="yes"?>
<Relationships xmlns="http://schemas.openxmlformats.org/package/2006/relationships"><Relationship Id="rId8" Type="http://schemas.openxmlformats.org/officeDocument/2006/relationships/image" Target="../media/image64.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3.png"/><Relationship Id="rId21" Type="http://schemas.openxmlformats.org/officeDocument/2006/relationships/image" Target="../media/image85.png"/><Relationship Id="rId7" Type="http://schemas.openxmlformats.org/officeDocument/2006/relationships/image" Target="../media/image74.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2.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1.png"/><Relationship Id="rId6" Type="http://schemas.openxmlformats.org/officeDocument/2006/relationships/image" Target="../media/image73.png"/><Relationship Id="rId11" Type="http://schemas.openxmlformats.org/officeDocument/2006/relationships/image" Target="../media/image75.png"/><Relationship Id="rId5" Type="http://schemas.openxmlformats.org/officeDocument/2006/relationships/image" Target="../media/image72.png"/><Relationship Id="rId15" Type="http://schemas.openxmlformats.org/officeDocument/2006/relationships/image" Target="../media/image79.png"/><Relationship Id="rId23" Type="http://schemas.openxmlformats.org/officeDocument/2006/relationships/image" Target="../media/image87.png"/><Relationship Id="rId10" Type="http://schemas.openxmlformats.org/officeDocument/2006/relationships/image" Target="../media/image67.png"/><Relationship Id="rId19" Type="http://schemas.openxmlformats.org/officeDocument/2006/relationships/image" Target="../media/image83.png"/><Relationship Id="rId4" Type="http://schemas.openxmlformats.org/officeDocument/2006/relationships/image" Target="../media/image71.png"/><Relationship Id="rId9" Type="http://schemas.openxmlformats.org/officeDocument/2006/relationships/image" Target="../media/image66.png"/><Relationship Id="rId14" Type="http://schemas.openxmlformats.org/officeDocument/2006/relationships/image" Target="../media/image78.png"/><Relationship Id="rId22" Type="http://schemas.openxmlformats.org/officeDocument/2006/relationships/image" Target="../media/image86.png"/></Relationships>
</file>

<file path=xl/drawings/_rels/drawing19.xml.rels><?xml version="1.0" encoding="UTF-8" standalone="yes"?>
<Relationships xmlns="http://schemas.openxmlformats.org/package/2006/relationships"><Relationship Id="rId8" Type="http://schemas.openxmlformats.org/officeDocument/2006/relationships/image" Target="../media/image95.png"/><Relationship Id="rId13" Type="http://schemas.openxmlformats.org/officeDocument/2006/relationships/image" Target="../media/image100.png"/><Relationship Id="rId3" Type="http://schemas.openxmlformats.org/officeDocument/2006/relationships/image" Target="../media/image90.png"/><Relationship Id="rId7" Type="http://schemas.openxmlformats.org/officeDocument/2006/relationships/image" Target="../media/image94.png"/><Relationship Id="rId12" Type="http://schemas.openxmlformats.org/officeDocument/2006/relationships/image" Target="../media/image99.png"/><Relationship Id="rId2" Type="http://schemas.openxmlformats.org/officeDocument/2006/relationships/image" Target="../media/image89.png"/><Relationship Id="rId1" Type="http://schemas.openxmlformats.org/officeDocument/2006/relationships/image" Target="../media/image88.png"/><Relationship Id="rId6" Type="http://schemas.openxmlformats.org/officeDocument/2006/relationships/image" Target="../media/image93.png"/><Relationship Id="rId11" Type="http://schemas.openxmlformats.org/officeDocument/2006/relationships/image" Target="../media/image98.png"/><Relationship Id="rId5" Type="http://schemas.openxmlformats.org/officeDocument/2006/relationships/image" Target="../media/image92.png"/><Relationship Id="rId10" Type="http://schemas.openxmlformats.org/officeDocument/2006/relationships/image" Target="../media/image97.png"/><Relationship Id="rId4" Type="http://schemas.openxmlformats.org/officeDocument/2006/relationships/image" Target="../media/image91.png"/><Relationship Id="rId9" Type="http://schemas.openxmlformats.org/officeDocument/2006/relationships/image" Target="../media/image96.png"/><Relationship Id="rId14" Type="http://schemas.openxmlformats.org/officeDocument/2006/relationships/image" Target="../media/image10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jpeg"/><Relationship Id="rId7" Type="http://schemas.openxmlformats.org/officeDocument/2006/relationships/image" Target="../media/image9.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jpeg"/><Relationship Id="rId9"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6</xdr:col>
      <xdr:colOff>397898</xdr:colOff>
      <xdr:row>33</xdr:row>
      <xdr:rowOff>16348</xdr:rowOff>
    </xdr:from>
    <xdr:to>
      <xdr:col>6</xdr:col>
      <xdr:colOff>403349</xdr:colOff>
      <xdr:row>40</xdr:row>
      <xdr:rowOff>49051</xdr:rowOff>
    </xdr:to>
    <xdr:cxnSp macro="">
      <xdr:nvCxnSpPr>
        <xdr:cNvPr id="3" name="Straight Arrow Connector 2">
          <a:extLst>
            <a:ext uri="{FF2B5EF4-FFF2-40B4-BE49-F238E27FC236}">
              <a16:creationId xmlns:a16="http://schemas.microsoft.com/office/drawing/2014/main" id="{49C4CF2B-89FD-34A3-1B25-0BE4EE3EA5E9}"/>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xdr:colOff>
      <xdr:row>38</xdr:row>
      <xdr:rowOff>103563</xdr:rowOff>
    </xdr:from>
    <xdr:to>
      <xdr:col>6</xdr:col>
      <xdr:colOff>779443</xdr:colOff>
      <xdr:row>38</xdr:row>
      <xdr:rowOff>109013</xdr:rowOff>
    </xdr:to>
    <xdr:cxnSp macro="">
      <xdr:nvCxnSpPr>
        <xdr:cNvPr id="4" name="Straight Arrow Connector 3">
          <a:extLst>
            <a:ext uri="{FF2B5EF4-FFF2-40B4-BE49-F238E27FC236}">
              <a16:creationId xmlns:a16="http://schemas.microsoft.com/office/drawing/2014/main" id="{58D0BEC2-65F5-0EAA-8B27-65AE1CB25FAF}"/>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397898</xdr:colOff>
      <xdr:row>33</xdr:row>
      <xdr:rowOff>16348</xdr:rowOff>
    </xdr:from>
    <xdr:to>
      <xdr:col>2</xdr:col>
      <xdr:colOff>403349</xdr:colOff>
      <xdr:row>40</xdr:row>
      <xdr:rowOff>49051</xdr:rowOff>
    </xdr:to>
    <xdr:cxnSp macro="">
      <xdr:nvCxnSpPr>
        <xdr:cNvPr id="9" name="Straight Arrow Connector 8">
          <a:extLst>
            <a:ext uri="{FF2B5EF4-FFF2-40B4-BE49-F238E27FC236}">
              <a16:creationId xmlns:a16="http://schemas.microsoft.com/office/drawing/2014/main" id="{D009B066-4083-734E-A559-C389004591CD}"/>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xdr:colOff>
      <xdr:row>38</xdr:row>
      <xdr:rowOff>103563</xdr:rowOff>
    </xdr:from>
    <xdr:to>
      <xdr:col>2</xdr:col>
      <xdr:colOff>779443</xdr:colOff>
      <xdr:row>38</xdr:row>
      <xdr:rowOff>109013</xdr:rowOff>
    </xdr:to>
    <xdr:cxnSp macro="">
      <xdr:nvCxnSpPr>
        <xdr:cNvPr id="10" name="Straight Arrow Connector 9">
          <a:extLst>
            <a:ext uri="{FF2B5EF4-FFF2-40B4-BE49-F238E27FC236}">
              <a16:creationId xmlns:a16="http://schemas.microsoft.com/office/drawing/2014/main" id="{0CEAF44C-86A5-6340-AF66-63E0BD695364}"/>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326081</xdr:colOff>
      <xdr:row>34</xdr:row>
      <xdr:rowOff>17162</xdr:rowOff>
    </xdr:from>
    <xdr:to>
      <xdr:col>6</xdr:col>
      <xdr:colOff>473675</xdr:colOff>
      <xdr:row>34</xdr:row>
      <xdr:rowOff>178487</xdr:rowOff>
    </xdr:to>
    <xdr:sp macro="" textlink="">
      <xdr:nvSpPr>
        <xdr:cNvPr id="2" name="Oval 1">
          <a:extLst>
            <a:ext uri="{FF2B5EF4-FFF2-40B4-BE49-F238E27FC236}">
              <a16:creationId xmlns:a16="http://schemas.microsoft.com/office/drawing/2014/main" id="{EDE6E4FC-536A-35B6-FCD1-DA74802CB294}"/>
            </a:ext>
          </a:extLst>
        </xdr:cNvPr>
        <xdr:cNvSpPr/>
      </xdr:nvSpPr>
      <xdr:spPr>
        <a:xfrm>
          <a:off x="13547673514" y="4472459"/>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302052</xdr:colOff>
      <xdr:row>38</xdr:row>
      <xdr:rowOff>20595</xdr:rowOff>
    </xdr:from>
    <xdr:to>
      <xdr:col>5</xdr:col>
      <xdr:colOff>449646</xdr:colOff>
      <xdr:row>38</xdr:row>
      <xdr:rowOff>181920</xdr:rowOff>
    </xdr:to>
    <xdr:sp macro="" textlink="">
      <xdr:nvSpPr>
        <xdr:cNvPr id="5" name="Oval 4">
          <a:extLst>
            <a:ext uri="{FF2B5EF4-FFF2-40B4-BE49-F238E27FC236}">
              <a16:creationId xmlns:a16="http://schemas.microsoft.com/office/drawing/2014/main" id="{C05A4DAC-5C41-0430-D8F8-77716F79902E}"/>
            </a:ext>
          </a:extLst>
        </xdr:cNvPr>
        <xdr:cNvSpPr/>
      </xdr:nvSpPr>
      <xdr:spPr>
        <a:xfrm>
          <a:off x="13548524759" y="5285946"/>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428031</xdr:colOff>
      <xdr:row>34</xdr:row>
      <xdr:rowOff>97825</xdr:rowOff>
    </xdr:from>
    <xdr:to>
      <xdr:col>6</xdr:col>
      <xdr:colOff>326081</xdr:colOff>
      <xdr:row>38</xdr:row>
      <xdr:rowOff>44220</xdr:rowOff>
    </xdr:to>
    <xdr:cxnSp macro="">
      <xdr:nvCxnSpPr>
        <xdr:cNvPr id="7" name="Straight Connector 6">
          <a:extLst>
            <a:ext uri="{FF2B5EF4-FFF2-40B4-BE49-F238E27FC236}">
              <a16:creationId xmlns:a16="http://schemas.microsoft.com/office/drawing/2014/main" id="{30A207EE-35B1-0B36-5F2C-F8827A21D763}"/>
            </a:ext>
          </a:extLst>
        </xdr:cNvPr>
        <xdr:cNvCxnSpPr>
          <a:stCxn id="2" idx="6"/>
          <a:endCxn id="5" idx="1"/>
        </xdr:cNvCxnSpPr>
      </xdr:nvCxnSpPr>
      <xdr:spPr>
        <a:xfrm>
          <a:off x="13547821108" y="4553122"/>
          <a:ext cx="725266" cy="75644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281459</xdr:colOff>
      <xdr:row>34</xdr:row>
      <xdr:rowOff>102973</xdr:rowOff>
    </xdr:from>
    <xdr:to>
      <xdr:col>2</xdr:col>
      <xdr:colOff>405027</xdr:colOff>
      <xdr:row>38</xdr:row>
      <xdr:rowOff>109838</xdr:rowOff>
    </xdr:to>
    <xdr:sp macro="" textlink="">
      <xdr:nvSpPr>
        <xdr:cNvPr id="13" name="Freeform 12">
          <a:extLst>
            <a:ext uri="{FF2B5EF4-FFF2-40B4-BE49-F238E27FC236}">
              <a16:creationId xmlns:a16="http://schemas.microsoft.com/office/drawing/2014/main" id="{8B526E5A-8880-9C4B-6FCC-DF21E398E9D2}"/>
            </a:ext>
          </a:extLst>
        </xdr:cNvPr>
        <xdr:cNvSpPr/>
      </xdr:nvSpPr>
      <xdr:spPr>
        <a:xfrm>
          <a:off x="13551051027" y="4558270"/>
          <a:ext cx="950784" cy="816919"/>
        </a:xfrm>
        <a:custGeom>
          <a:avLst/>
          <a:gdLst>
            <a:gd name="connsiteX0" fmla="*/ 0 w 950784"/>
            <a:gd name="connsiteY0" fmla="*/ 0 h 816919"/>
            <a:gd name="connsiteX1" fmla="*/ 607541 w 950784"/>
            <a:gd name="connsiteY1" fmla="*/ 281460 h 816919"/>
            <a:gd name="connsiteX2" fmla="*/ 950784 w 950784"/>
            <a:gd name="connsiteY2" fmla="*/ 816919 h 816919"/>
          </a:gdLst>
          <a:ahLst/>
          <a:cxnLst>
            <a:cxn ang="0">
              <a:pos x="connsiteX0" y="connsiteY0"/>
            </a:cxn>
            <a:cxn ang="0">
              <a:pos x="connsiteX1" y="connsiteY1"/>
            </a:cxn>
            <a:cxn ang="0">
              <a:pos x="connsiteX2" y="connsiteY2"/>
            </a:cxn>
          </a:cxnLst>
          <a:rect l="l" t="t" r="r" b="b"/>
          <a:pathLst>
            <a:path w="950784" h="816919">
              <a:moveTo>
                <a:pt x="0" y="0"/>
              </a:moveTo>
              <a:cubicBezTo>
                <a:pt x="224538" y="72653"/>
                <a:pt x="449077" y="145307"/>
                <a:pt x="607541" y="281460"/>
              </a:cubicBezTo>
              <a:cubicBezTo>
                <a:pt x="766005" y="417613"/>
                <a:pt x="858394" y="617266"/>
                <a:pt x="950784" y="816919"/>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339811</xdr:colOff>
      <xdr:row>34</xdr:row>
      <xdr:rowOff>24028</xdr:rowOff>
    </xdr:from>
    <xdr:to>
      <xdr:col>2</xdr:col>
      <xdr:colOff>487405</xdr:colOff>
      <xdr:row>34</xdr:row>
      <xdr:rowOff>185353</xdr:rowOff>
    </xdr:to>
    <xdr:sp macro="" textlink="">
      <xdr:nvSpPr>
        <xdr:cNvPr id="15" name="Oval 14">
          <a:extLst>
            <a:ext uri="{FF2B5EF4-FFF2-40B4-BE49-F238E27FC236}">
              <a16:creationId xmlns:a16="http://schemas.microsoft.com/office/drawing/2014/main" id="{46CEEB7F-8818-0EFF-AE80-31BB912D7E34}"/>
            </a:ext>
          </a:extLst>
        </xdr:cNvPr>
        <xdr:cNvSpPr/>
      </xdr:nvSpPr>
      <xdr:spPr>
        <a:xfrm>
          <a:off x="13550968649" y="4479325"/>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212811</xdr:colOff>
      <xdr:row>38</xdr:row>
      <xdr:rowOff>17162</xdr:rowOff>
    </xdr:from>
    <xdr:to>
      <xdr:col>1</xdr:col>
      <xdr:colOff>360405</xdr:colOff>
      <xdr:row>38</xdr:row>
      <xdr:rowOff>178487</xdr:rowOff>
    </xdr:to>
    <xdr:sp macro="" textlink="">
      <xdr:nvSpPr>
        <xdr:cNvPr id="16" name="Oval 15">
          <a:extLst>
            <a:ext uri="{FF2B5EF4-FFF2-40B4-BE49-F238E27FC236}">
              <a16:creationId xmlns:a16="http://schemas.microsoft.com/office/drawing/2014/main" id="{DB5AF268-CF8A-B3B4-B21B-DEAB5D2DEE45}"/>
            </a:ext>
          </a:extLst>
        </xdr:cNvPr>
        <xdr:cNvSpPr/>
      </xdr:nvSpPr>
      <xdr:spPr>
        <a:xfrm>
          <a:off x="13551922865" y="5282513"/>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365436</xdr:colOff>
      <xdr:row>62</xdr:row>
      <xdr:rowOff>198818</xdr:rowOff>
    </xdr:from>
    <xdr:to>
      <xdr:col>2</xdr:col>
      <xdr:colOff>370887</xdr:colOff>
      <xdr:row>70</xdr:row>
      <xdr:rowOff>28646</xdr:rowOff>
    </xdr:to>
    <xdr:cxnSp macro="">
      <xdr:nvCxnSpPr>
        <xdr:cNvPr id="17" name="Straight Arrow Connector 16">
          <a:extLst>
            <a:ext uri="{FF2B5EF4-FFF2-40B4-BE49-F238E27FC236}">
              <a16:creationId xmlns:a16="http://schemas.microsoft.com/office/drawing/2014/main" id="{4B734996-C475-5D4B-8106-6C0FAB7394F3}"/>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68</xdr:row>
      <xdr:rowOff>83157</xdr:rowOff>
    </xdr:from>
    <xdr:to>
      <xdr:col>2</xdr:col>
      <xdr:colOff>746981</xdr:colOff>
      <xdr:row>68</xdr:row>
      <xdr:rowOff>88607</xdr:rowOff>
    </xdr:to>
    <xdr:cxnSp macro="">
      <xdr:nvCxnSpPr>
        <xdr:cNvPr id="18" name="Straight Arrow Connector 17">
          <a:extLst>
            <a:ext uri="{FF2B5EF4-FFF2-40B4-BE49-F238E27FC236}">
              <a16:creationId xmlns:a16="http://schemas.microsoft.com/office/drawing/2014/main" id="{1D6F727D-DCEA-494D-8FC2-2CC46A0D75FD}"/>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202577</xdr:colOff>
      <xdr:row>63</xdr:row>
      <xdr:rowOff>58448</xdr:rowOff>
    </xdr:from>
    <xdr:to>
      <xdr:col>2</xdr:col>
      <xdr:colOff>377348</xdr:colOff>
      <xdr:row>68</xdr:row>
      <xdr:rowOff>93322</xdr:rowOff>
    </xdr:to>
    <xdr:sp macro="" textlink="">
      <xdr:nvSpPr>
        <xdr:cNvPr id="19" name="Freeform 18">
          <a:extLst>
            <a:ext uri="{FF2B5EF4-FFF2-40B4-BE49-F238E27FC236}">
              <a16:creationId xmlns:a16="http://schemas.microsoft.com/office/drawing/2014/main" id="{567B6079-252D-9CC6-6715-B8AB93F0770A}"/>
            </a:ext>
          </a:extLst>
        </xdr:cNvPr>
        <xdr:cNvSpPr/>
      </xdr:nvSpPr>
      <xdr:spPr>
        <a:xfrm>
          <a:off x="13493052109" y="8984966"/>
          <a:ext cx="998445" cy="1049251"/>
        </a:xfrm>
        <a:custGeom>
          <a:avLst/>
          <a:gdLst>
            <a:gd name="connsiteX0" fmla="*/ 0 w 998445"/>
            <a:gd name="connsiteY0" fmla="*/ 554235 h 1049251"/>
            <a:gd name="connsiteX1" fmla="*/ 507188 w 998445"/>
            <a:gd name="connsiteY1" fmla="*/ 128197 h 1049251"/>
            <a:gd name="connsiteX2" fmla="*/ 981917 w 998445"/>
            <a:gd name="connsiteY2" fmla="*/ 71392 h 1049251"/>
            <a:gd name="connsiteX3" fmla="*/ 843961 w 998445"/>
            <a:gd name="connsiteY3" fmla="*/ 1049251 h 1049251"/>
          </a:gdLst>
          <a:ahLst/>
          <a:cxnLst>
            <a:cxn ang="0">
              <a:pos x="connsiteX0" y="connsiteY0"/>
            </a:cxn>
            <a:cxn ang="0">
              <a:pos x="connsiteX1" y="connsiteY1"/>
            </a:cxn>
            <a:cxn ang="0">
              <a:pos x="connsiteX2" y="connsiteY2"/>
            </a:cxn>
            <a:cxn ang="0">
              <a:pos x="connsiteX3" y="connsiteY3"/>
            </a:cxn>
          </a:cxnLst>
          <a:rect l="l" t="t" r="r" b="b"/>
          <a:pathLst>
            <a:path w="998445" h="1049251">
              <a:moveTo>
                <a:pt x="0" y="554235"/>
              </a:moveTo>
              <a:cubicBezTo>
                <a:pt x="171767" y="381453"/>
                <a:pt x="343535" y="208671"/>
                <a:pt x="507188" y="128197"/>
              </a:cubicBezTo>
              <a:cubicBezTo>
                <a:pt x="670841" y="47723"/>
                <a:pt x="925788" y="-82117"/>
                <a:pt x="981917" y="71392"/>
              </a:cubicBezTo>
              <a:cubicBezTo>
                <a:pt x="1038046" y="224901"/>
                <a:pt x="941003" y="637076"/>
                <a:pt x="843961" y="104925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365436</xdr:colOff>
      <xdr:row>62</xdr:row>
      <xdr:rowOff>198818</xdr:rowOff>
    </xdr:from>
    <xdr:to>
      <xdr:col>6</xdr:col>
      <xdr:colOff>370887</xdr:colOff>
      <xdr:row>70</xdr:row>
      <xdr:rowOff>28646</xdr:rowOff>
    </xdr:to>
    <xdr:cxnSp macro="">
      <xdr:nvCxnSpPr>
        <xdr:cNvPr id="20" name="Straight Arrow Connector 19">
          <a:extLst>
            <a:ext uri="{FF2B5EF4-FFF2-40B4-BE49-F238E27FC236}">
              <a16:creationId xmlns:a16="http://schemas.microsoft.com/office/drawing/2014/main" id="{E8ADAB3F-93A5-2D48-9966-F82DFCA82956}"/>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791213</xdr:colOff>
      <xdr:row>68</xdr:row>
      <xdr:rowOff>83157</xdr:rowOff>
    </xdr:from>
    <xdr:to>
      <xdr:col>6</xdr:col>
      <xdr:colOff>746981</xdr:colOff>
      <xdr:row>68</xdr:row>
      <xdr:rowOff>88607</xdr:rowOff>
    </xdr:to>
    <xdr:cxnSp macro="">
      <xdr:nvCxnSpPr>
        <xdr:cNvPr id="21" name="Straight Arrow Connector 20">
          <a:extLst>
            <a:ext uri="{FF2B5EF4-FFF2-40B4-BE49-F238E27FC236}">
              <a16:creationId xmlns:a16="http://schemas.microsoft.com/office/drawing/2014/main" id="{7E55F7CF-FE7C-A54D-95EA-73E208B3AD2E}"/>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223162</xdr:colOff>
      <xdr:row>64</xdr:row>
      <xdr:rowOff>60863</xdr:rowOff>
    </xdr:from>
    <xdr:to>
      <xdr:col>6</xdr:col>
      <xdr:colOff>361118</xdr:colOff>
      <xdr:row>68</xdr:row>
      <xdr:rowOff>89265</xdr:rowOff>
    </xdr:to>
    <xdr:cxnSp macro="">
      <xdr:nvCxnSpPr>
        <xdr:cNvPr id="24" name="Straight Connector 23">
          <a:extLst>
            <a:ext uri="{FF2B5EF4-FFF2-40B4-BE49-F238E27FC236}">
              <a16:creationId xmlns:a16="http://schemas.microsoft.com/office/drawing/2014/main" id="{AE6D6268-0B7E-1216-2734-8456B01E89A2}"/>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308369</xdr:colOff>
      <xdr:row>62</xdr:row>
      <xdr:rowOff>178531</xdr:rowOff>
    </xdr:from>
    <xdr:to>
      <xdr:col>5</xdr:col>
      <xdr:colOff>559935</xdr:colOff>
      <xdr:row>64</xdr:row>
      <xdr:rowOff>56805</xdr:rowOff>
    </xdr:to>
    <xdr:sp macro="" textlink="">
      <xdr:nvSpPr>
        <xdr:cNvPr id="27" name="Oval 26">
          <a:extLst>
            <a:ext uri="{FF2B5EF4-FFF2-40B4-BE49-F238E27FC236}">
              <a16:creationId xmlns:a16="http://schemas.microsoft.com/office/drawing/2014/main" id="{566542A6-E32A-2DBB-33D9-CEE4A8D47654}"/>
            </a:ext>
          </a:extLst>
        </xdr:cNvPr>
        <xdr:cNvSpPr/>
      </xdr:nvSpPr>
      <xdr:spPr>
        <a:xfrm>
          <a:off x="13490398499" y="8902173"/>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N</a:t>
          </a:r>
        </a:p>
      </xdr:txBody>
    </xdr:sp>
    <xdr:clientData/>
  </xdr:twoCellAnchor>
  <xdr:twoCellAnchor>
    <xdr:from>
      <xdr:col>11</xdr:col>
      <xdr:colOff>365436</xdr:colOff>
      <xdr:row>62</xdr:row>
      <xdr:rowOff>198818</xdr:rowOff>
    </xdr:from>
    <xdr:to>
      <xdr:col>11</xdr:col>
      <xdr:colOff>370887</xdr:colOff>
      <xdr:row>70</xdr:row>
      <xdr:rowOff>28646</xdr:rowOff>
    </xdr:to>
    <xdr:cxnSp macro="">
      <xdr:nvCxnSpPr>
        <xdr:cNvPr id="28" name="Straight Arrow Connector 27">
          <a:extLst>
            <a:ext uri="{FF2B5EF4-FFF2-40B4-BE49-F238E27FC236}">
              <a16:creationId xmlns:a16="http://schemas.microsoft.com/office/drawing/2014/main" id="{FF894976-8B13-1A46-9061-B0D46CF7F0D7}"/>
            </a:ext>
          </a:extLst>
        </xdr:cNvPr>
        <xdr:cNvCxnSpPr/>
      </xdr:nvCxnSpPr>
      <xdr:spPr>
        <a:xfrm flipH="1" flipV="1">
          <a:off x="13489763873"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791213</xdr:colOff>
      <xdr:row>68</xdr:row>
      <xdr:rowOff>83157</xdr:rowOff>
    </xdr:from>
    <xdr:to>
      <xdr:col>11</xdr:col>
      <xdr:colOff>746981</xdr:colOff>
      <xdr:row>68</xdr:row>
      <xdr:rowOff>88607</xdr:rowOff>
    </xdr:to>
    <xdr:cxnSp macro="">
      <xdr:nvCxnSpPr>
        <xdr:cNvPr id="29" name="Straight Arrow Connector 28">
          <a:extLst>
            <a:ext uri="{FF2B5EF4-FFF2-40B4-BE49-F238E27FC236}">
              <a16:creationId xmlns:a16="http://schemas.microsoft.com/office/drawing/2014/main" id="{B2544F99-159A-3048-9227-A8DF533F3DB0}"/>
            </a:ext>
          </a:extLst>
        </xdr:cNvPr>
        <xdr:cNvCxnSpPr/>
      </xdr:nvCxnSpPr>
      <xdr:spPr>
        <a:xfrm flipV="1">
          <a:off x="13489387779" y="10024052"/>
          <a:ext cx="1603117"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223162</xdr:colOff>
      <xdr:row>64</xdr:row>
      <xdr:rowOff>60863</xdr:rowOff>
    </xdr:from>
    <xdr:to>
      <xdr:col>11</xdr:col>
      <xdr:colOff>361118</xdr:colOff>
      <xdr:row>68</xdr:row>
      <xdr:rowOff>89265</xdr:rowOff>
    </xdr:to>
    <xdr:cxnSp macro="">
      <xdr:nvCxnSpPr>
        <xdr:cNvPr id="30" name="Straight Connector 29">
          <a:extLst>
            <a:ext uri="{FF2B5EF4-FFF2-40B4-BE49-F238E27FC236}">
              <a16:creationId xmlns:a16="http://schemas.microsoft.com/office/drawing/2014/main" id="{E4E4D8E7-E747-7D4A-B24D-8767A81106BD}"/>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677602</xdr:colOff>
      <xdr:row>65</xdr:row>
      <xdr:rowOff>56806</xdr:rowOff>
    </xdr:from>
    <xdr:to>
      <xdr:col>11</xdr:col>
      <xdr:colOff>105494</xdr:colOff>
      <xdr:row>66</xdr:row>
      <xdr:rowOff>137955</xdr:rowOff>
    </xdr:to>
    <xdr:sp macro="" textlink="">
      <xdr:nvSpPr>
        <xdr:cNvPr id="31" name="Oval 30">
          <a:extLst>
            <a:ext uri="{FF2B5EF4-FFF2-40B4-BE49-F238E27FC236}">
              <a16:creationId xmlns:a16="http://schemas.microsoft.com/office/drawing/2014/main" id="{BFB28C12-688B-0E40-9692-5E8F84DB89C5}"/>
            </a:ext>
          </a:extLst>
        </xdr:cNvPr>
        <xdr:cNvSpPr/>
      </xdr:nvSpPr>
      <xdr:spPr>
        <a:xfrm>
          <a:off x="13485910896" y="9389074"/>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R</a:t>
          </a:r>
        </a:p>
      </xdr:txBody>
    </xdr:sp>
    <xdr:clientData/>
  </xdr:twoCellAnchor>
  <xdr:twoCellAnchor>
    <xdr:from>
      <xdr:col>2</xdr:col>
      <xdr:colOff>365436</xdr:colOff>
      <xdr:row>75</xdr:row>
      <xdr:rowOff>198818</xdr:rowOff>
    </xdr:from>
    <xdr:to>
      <xdr:col>2</xdr:col>
      <xdr:colOff>370887</xdr:colOff>
      <xdr:row>83</xdr:row>
      <xdr:rowOff>28646</xdr:rowOff>
    </xdr:to>
    <xdr:cxnSp macro="">
      <xdr:nvCxnSpPr>
        <xdr:cNvPr id="32" name="Straight Arrow Connector 31">
          <a:extLst>
            <a:ext uri="{FF2B5EF4-FFF2-40B4-BE49-F238E27FC236}">
              <a16:creationId xmlns:a16="http://schemas.microsoft.com/office/drawing/2014/main" id="{3E2AA483-9EBE-B243-9AB9-C986019524C2}"/>
            </a:ext>
          </a:extLst>
        </xdr:cNvPr>
        <xdr:cNvCxnSpPr/>
      </xdr:nvCxnSpPr>
      <xdr:spPr>
        <a:xfrm flipH="1" flipV="1">
          <a:off x="13501422446" y="9013064"/>
          <a:ext cx="5451" cy="146968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81</xdr:row>
      <xdr:rowOff>83157</xdr:rowOff>
    </xdr:from>
    <xdr:to>
      <xdr:col>2</xdr:col>
      <xdr:colOff>746981</xdr:colOff>
      <xdr:row>81</xdr:row>
      <xdr:rowOff>88607</xdr:rowOff>
    </xdr:to>
    <xdr:cxnSp macro="">
      <xdr:nvCxnSpPr>
        <xdr:cNvPr id="33" name="Straight Arrow Connector 32">
          <a:extLst>
            <a:ext uri="{FF2B5EF4-FFF2-40B4-BE49-F238E27FC236}">
              <a16:creationId xmlns:a16="http://schemas.microsoft.com/office/drawing/2014/main" id="{39A7AF8F-AA17-3F47-859E-0A2C9A6E1E7C}"/>
            </a:ext>
          </a:extLst>
        </xdr:cNvPr>
        <xdr:cNvCxnSpPr/>
      </xdr:nvCxnSpPr>
      <xdr:spPr>
        <a:xfrm flipV="1">
          <a:off x="13501046352" y="10127297"/>
          <a:ext cx="1604540"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223162</xdr:colOff>
      <xdr:row>77</xdr:row>
      <xdr:rowOff>60863</xdr:rowOff>
    </xdr:from>
    <xdr:to>
      <xdr:col>2</xdr:col>
      <xdr:colOff>361118</xdr:colOff>
      <xdr:row>81</xdr:row>
      <xdr:rowOff>89265</xdr:rowOff>
    </xdr:to>
    <xdr:cxnSp macro="">
      <xdr:nvCxnSpPr>
        <xdr:cNvPr id="34" name="Straight Connector 33">
          <a:extLst>
            <a:ext uri="{FF2B5EF4-FFF2-40B4-BE49-F238E27FC236}">
              <a16:creationId xmlns:a16="http://schemas.microsoft.com/office/drawing/2014/main" id="{C586C17F-D442-B844-B6E4-542E7DED264B}"/>
            </a:ext>
          </a:extLst>
        </xdr:cNvPr>
        <xdr:cNvCxnSpPr/>
      </xdr:nvCxnSpPr>
      <xdr:spPr>
        <a:xfrm>
          <a:off x="13501432215" y="9285074"/>
          <a:ext cx="962342" cy="8483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768076</xdr:colOff>
      <xdr:row>79</xdr:row>
      <xdr:rowOff>38498</xdr:rowOff>
    </xdr:from>
    <xdr:to>
      <xdr:col>2</xdr:col>
      <xdr:colOff>195256</xdr:colOff>
      <xdr:row>80</xdr:row>
      <xdr:rowOff>121753</xdr:rowOff>
    </xdr:to>
    <xdr:sp macro="" textlink="">
      <xdr:nvSpPr>
        <xdr:cNvPr id="35" name="Oval 34">
          <a:extLst>
            <a:ext uri="{FF2B5EF4-FFF2-40B4-BE49-F238E27FC236}">
              <a16:creationId xmlns:a16="http://schemas.microsoft.com/office/drawing/2014/main" id="{3D3B2A92-197C-AC41-A0C5-B286D0532160}"/>
            </a:ext>
          </a:extLst>
        </xdr:cNvPr>
        <xdr:cNvSpPr/>
      </xdr:nvSpPr>
      <xdr:spPr>
        <a:xfrm>
          <a:off x="13523145744" y="16167498"/>
          <a:ext cx="252680" cy="28645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baseline="0"/>
            <a:t>S</a:t>
          </a:r>
          <a:endParaRPr lang="en-US" sz="1100"/>
        </a:p>
      </xdr:txBody>
    </xdr:sp>
    <xdr:clientData/>
  </xdr:twoCellAnchor>
  <xdr:twoCellAnchor>
    <xdr:from>
      <xdr:col>3</xdr:col>
      <xdr:colOff>416869</xdr:colOff>
      <xdr:row>136</xdr:row>
      <xdr:rowOff>38778</xdr:rowOff>
    </xdr:from>
    <xdr:to>
      <xdr:col>3</xdr:col>
      <xdr:colOff>433027</xdr:colOff>
      <xdr:row>146</xdr:row>
      <xdr:rowOff>161577</xdr:rowOff>
    </xdr:to>
    <xdr:cxnSp macro="">
      <xdr:nvCxnSpPr>
        <xdr:cNvPr id="57" name="Straight Arrow Connector 56">
          <a:extLst>
            <a:ext uri="{FF2B5EF4-FFF2-40B4-BE49-F238E27FC236}">
              <a16:creationId xmlns:a16="http://schemas.microsoft.com/office/drawing/2014/main" id="{1BD856AE-C147-C341-9AD6-EC98C6B1FC28}"/>
            </a:ext>
          </a:extLst>
        </xdr:cNvPr>
        <xdr:cNvCxnSpPr/>
      </xdr:nvCxnSpPr>
      <xdr:spPr>
        <a:xfrm flipV="1">
          <a:off x="13494965064" y="18565267"/>
          <a:ext cx="16158" cy="215867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144</xdr:row>
      <xdr:rowOff>106641</xdr:rowOff>
    </xdr:from>
    <xdr:to>
      <xdr:col>3</xdr:col>
      <xdr:colOff>756183</xdr:colOff>
      <xdr:row>144</xdr:row>
      <xdr:rowOff>109872</xdr:rowOff>
    </xdr:to>
    <xdr:cxnSp macro="">
      <xdr:nvCxnSpPr>
        <xdr:cNvPr id="58" name="Straight Arrow Connector 57">
          <a:extLst>
            <a:ext uri="{FF2B5EF4-FFF2-40B4-BE49-F238E27FC236}">
              <a16:creationId xmlns:a16="http://schemas.microsoft.com/office/drawing/2014/main" id="{F74FCCA7-7CA9-1E4B-8F34-BD1C4CAB5A48}"/>
            </a:ext>
          </a:extLst>
        </xdr:cNvPr>
        <xdr:cNvCxnSpPr/>
      </xdr:nvCxnSpPr>
      <xdr:spPr>
        <a:xfrm>
          <a:off x="13494641908" y="20261832"/>
          <a:ext cx="2329949"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138</xdr:row>
      <xdr:rowOff>6464</xdr:rowOff>
    </xdr:from>
    <xdr:to>
      <xdr:col>3</xdr:col>
      <xdr:colOff>507354</xdr:colOff>
      <xdr:row>139</xdr:row>
      <xdr:rowOff>12927</xdr:rowOff>
    </xdr:to>
    <xdr:sp macro="" textlink="">
      <xdr:nvSpPr>
        <xdr:cNvPr id="59" name="Oval 58">
          <a:extLst>
            <a:ext uri="{FF2B5EF4-FFF2-40B4-BE49-F238E27FC236}">
              <a16:creationId xmlns:a16="http://schemas.microsoft.com/office/drawing/2014/main" id="{D447A0B6-FE95-AE49-B2BC-9F962B09E2E1}"/>
            </a:ext>
          </a:extLst>
        </xdr:cNvPr>
        <xdr:cNvSpPr/>
      </xdr:nvSpPr>
      <xdr:spPr>
        <a:xfrm>
          <a:off x="13494890737" y="18940128"/>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138</xdr:row>
      <xdr:rowOff>43691</xdr:rowOff>
    </xdr:from>
    <xdr:ext cx="876984"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139</xdr:row>
      <xdr:rowOff>88932</xdr:rowOff>
    </xdr:from>
    <xdr:ext cx="876984"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144</xdr:row>
      <xdr:rowOff>121248</xdr:rowOff>
    </xdr:from>
    <xdr:ext cx="876984"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139</xdr:row>
      <xdr:rowOff>48474</xdr:rowOff>
    </xdr:from>
    <xdr:to>
      <xdr:col>2</xdr:col>
      <xdr:colOff>710942</xdr:colOff>
      <xdr:row>140</xdr:row>
      <xdr:rowOff>54937</xdr:rowOff>
    </xdr:to>
    <xdr:sp macro="" textlink="">
      <xdr:nvSpPr>
        <xdr:cNvPr id="63" name="Oval 62">
          <a:extLst>
            <a:ext uri="{FF2B5EF4-FFF2-40B4-BE49-F238E27FC236}">
              <a16:creationId xmlns:a16="http://schemas.microsoft.com/office/drawing/2014/main" id="{72842BF5-4063-0E40-AB8C-05497494CCBB}"/>
            </a:ext>
          </a:extLst>
        </xdr:cNvPr>
        <xdr:cNvSpPr/>
      </xdr:nvSpPr>
      <xdr:spPr>
        <a:xfrm>
          <a:off x="13495511195" y="19185726"/>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141</xdr:row>
      <xdr:rowOff>17838</xdr:rowOff>
    </xdr:from>
    <xdr:ext cx="876984"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140</xdr:row>
      <xdr:rowOff>200357</xdr:rowOff>
    </xdr:from>
    <xdr:to>
      <xdr:col>2</xdr:col>
      <xdr:colOff>232672</xdr:colOff>
      <xdr:row>142</xdr:row>
      <xdr:rowOff>3233</xdr:rowOff>
    </xdr:to>
    <xdr:sp macro="" textlink="">
      <xdr:nvSpPr>
        <xdr:cNvPr id="65" name="Oval 64">
          <a:extLst>
            <a:ext uri="{FF2B5EF4-FFF2-40B4-BE49-F238E27FC236}">
              <a16:creationId xmlns:a16="http://schemas.microsoft.com/office/drawing/2014/main" id="{6476A66D-8F2F-3041-B4E1-CA1A8FB9A824}"/>
            </a:ext>
          </a:extLst>
        </xdr:cNvPr>
        <xdr:cNvSpPr/>
      </xdr:nvSpPr>
      <xdr:spPr>
        <a:xfrm>
          <a:off x="13495989465" y="19541197"/>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144</xdr:row>
      <xdr:rowOff>114785</xdr:rowOff>
    </xdr:from>
    <xdr:ext cx="876984"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144</xdr:row>
      <xdr:rowOff>121249</xdr:rowOff>
    </xdr:from>
    <xdr:ext cx="876984"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143</xdr:row>
      <xdr:rowOff>142189</xdr:rowOff>
    </xdr:from>
    <xdr:to>
      <xdr:col>1</xdr:col>
      <xdr:colOff>733562</xdr:colOff>
      <xdr:row>144</xdr:row>
      <xdr:rowOff>148652</xdr:rowOff>
    </xdr:to>
    <xdr:sp macro="" textlink="">
      <xdr:nvSpPr>
        <xdr:cNvPr id="68" name="Oval 67">
          <a:extLst>
            <a:ext uri="{FF2B5EF4-FFF2-40B4-BE49-F238E27FC236}">
              <a16:creationId xmlns:a16="http://schemas.microsoft.com/office/drawing/2014/main" id="{8B201702-9658-2043-BAD4-ED17F0FDC313}"/>
            </a:ext>
          </a:extLst>
        </xdr:cNvPr>
        <xdr:cNvSpPr/>
      </xdr:nvSpPr>
      <xdr:spPr>
        <a:xfrm>
          <a:off x="13496312621" y="20093792"/>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138</xdr:row>
      <xdr:rowOff>119568</xdr:rowOff>
    </xdr:from>
    <xdr:to>
      <xdr:col>3</xdr:col>
      <xdr:colOff>345775</xdr:colOff>
      <xdr:row>139</xdr:row>
      <xdr:rowOff>153500</xdr:rowOff>
    </xdr:to>
    <xdr:cxnSp macro="">
      <xdr:nvCxnSpPr>
        <xdr:cNvPr id="69" name="Straight Connector 68">
          <a:extLst>
            <a:ext uri="{FF2B5EF4-FFF2-40B4-BE49-F238E27FC236}">
              <a16:creationId xmlns:a16="http://schemas.microsoft.com/office/drawing/2014/main" id="{12BD2087-6AA5-F548-A395-D32E505E680D}"/>
            </a:ext>
          </a:extLst>
        </xdr:cNvPr>
        <xdr:cNvCxnSpPr>
          <a:endCxn id="63" idx="2"/>
        </xdr:cNvCxnSpPr>
      </xdr:nvCxnSpPr>
      <xdr:spPr>
        <a:xfrm>
          <a:off x="13495052316" y="19053232"/>
          <a:ext cx="458879" cy="2375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140</xdr:row>
      <xdr:rowOff>9695</xdr:rowOff>
    </xdr:from>
    <xdr:to>
      <xdr:col>2</xdr:col>
      <xdr:colOff>539668</xdr:colOff>
      <xdr:row>141</xdr:row>
      <xdr:rowOff>101796</xdr:rowOff>
    </xdr:to>
    <xdr:cxnSp macro="">
      <xdr:nvCxnSpPr>
        <xdr:cNvPr id="70" name="Straight Connector 69">
          <a:extLst>
            <a:ext uri="{FF2B5EF4-FFF2-40B4-BE49-F238E27FC236}">
              <a16:creationId xmlns:a16="http://schemas.microsoft.com/office/drawing/2014/main" id="{E8D7F3DB-E5B9-344E-A839-CC0F3AA21603}"/>
            </a:ext>
          </a:extLst>
        </xdr:cNvPr>
        <xdr:cNvCxnSpPr>
          <a:endCxn id="65" idx="2"/>
        </xdr:cNvCxnSpPr>
      </xdr:nvCxnSpPr>
      <xdr:spPr>
        <a:xfrm>
          <a:off x="13495682469" y="19350535"/>
          <a:ext cx="306996" cy="2956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142</xdr:row>
      <xdr:rowOff>1</xdr:rowOff>
    </xdr:from>
    <xdr:to>
      <xdr:col>2</xdr:col>
      <xdr:colOff>109871</xdr:colOff>
      <xdr:row>144</xdr:row>
      <xdr:rowOff>43627</xdr:rowOff>
    </xdr:to>
    <xdr:cxnSp macro="">
      <xdr:nvCxnSpPr>
        <xdr:cNvPr id="71" name="Straight Connector 70">
          <a:extLst>
            <a:ext uri="{FF2B5EF4-FFF2-40B4-BE49-F238E27FC236}">
              <a16:creationId xmlns:a16="http://schemas.microsoft.com/office/drawing/2014/main" id="{8E83DE0E-05F7-2841-BF35-A3436859081C}"/>
            </a:ext>
          </a:extLst>
        </xdr:cNvPr>
        <xdr:cNvCxnSpPr>
          <a:endCxn id="68" idx="2"/>
        </xdr:cNvCxnSpPr>
      </xdr:nvCxnSpPr>
      <xdr:spPr>
        <a:xfrm>
          <a:off x="13496112266" y="19748016"/>
          <a:ext cx="200355" cy="4508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58168</xdr:colOff>
      <xdr:row>139</xdr:row>
      <xdr:rowOff>164810</xdr:rowOff>
    </xdr:from>
    <xdr:to>
      <xdr:col>2</xdr:col>
      <xdr:colOff>232672</xdr:colOff>
      <xdr:row>140</xdr:row>
      <xdr:rowOff>171273</xdr:rowOff>
    </xdr:to>
    <xdr:sp macro="" textlink="">
      <xdr:nvSpPr>
        <xdr:cNvPr id="72" name="Oval 71">
          <a:extLst>
            <a:ext uri="{FF2B5EF4-FFF2-40B4-BE49-F238E27FC236}">
              <a16:creationId xmlns:a16="http://schemas.microsoft.com/office/drawing/2014/main" id="{CE3F50BD-08DA-D958-9114-74F02835AA1B}"/>
            </a:ext>
          </a:extLst>
        </xdr:cNvPr>
        <xdr:cNvSpPr/>
      </xdr:nvSpPr>
      <xdr:spPr>
        <a:xfrm>
          <a:off x="13499285648" y="23984581"/>
          <a:ext cx="174504" cy="210051"/>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151</xdr:row>
      <xdr:rowOff>38778</xdr:rowOff>
    </xdr:from>
    <xdr:to>
      <xdr:col>3</xdr:col>
      <xdr:colOff>433027</xdr:colOff>
      <xdr:row>161</xdr:row>
      <xdr:rowOff>161577</xdr:rowOff>
    </xdr:to>
    <xdr:cxnSp macro="">
      <xdr:nvCxnSpPr>
        <xdr:cNvPr id="73" name="Straight Arrow Connector 72">
          <a:extLst>
            <a:ext uri="{FF2B5EF4-FFF2-40B4-BE49-F238E27FC236}">
              <a16:creationId xmlns:a16="http://schemas.microsoft.com/office/drawing/2014/main" id="{B7CA535A-2CC2-E948-99E1-637F74BD7153}"/>
            </a:ext>
          </a:extLst>
        </xdr:cNvPr>
        <xdr:cNvCxnSpPr/>
      </xdr:nvCxnSpPr>
      <xdr:spPr>
        <a:xfrm flipV="1">
          <a:off x="13528095152" y="23254818"/>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159</xdr:row>
      <xdr:rowOff>106641</xdr:rowOff>
    </xdr:from>
    <xdr:to>
      <xdr:col>3</xdr:col>
      <xdr:colOff>756183</xdr:colOff>
      <xdr:row>159</xdr:row>
      <xdr:rowOff>109872</xdr:rowOff>
    </xdr:to>
    <xdr:cxnSp macro="">
      <xdr:nvCxnSpPr>
        <xdr:cNvPr id="74" name="Straight Arrow Connector 73">
          <a:extLst>
            <a:ext uri="{FF2B5EF4-FFF2-40B4-BE49-F238E27FC236}">
              <a16:creationId xmlns:a16="http://schemas.microsoft.com/office/drawing/2014/main" id="{34688657-DB1F-5946-B10F-738290464D17}"/>
            </a:ext>
          </a:extLst>
        </xdr:cNvPr>
        <xdr:cNvCxnSpPr/>
      </xdr:nvCxnSpPr>
      <xdr:spPr>
        <a:xfrm>
          <a:off x="13527771996" y="2493771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153</xdr:row>
      <xdr:rowOff>6464</xdr:rowOff>
    </xdr:from>
    <xdr:to>
      <xdr:col>3</xdr:col>
      <xdr:colOff>507354</xdr:colOff>
      <xdr:row>154</xdr:row>
      <xdr:rowOff>12927</xdr:rowOff>
    </xdr:to>
    <xdr:sp macro="" textlink="">
      <xdr:nvSpPr>
        <xdr:cNvPr id="75" name="Oval 74">
          <a:extLst>
            <a:ext uri="{FF2B5EF4-FFF2-40B4-BE49-F238E27FC236}">
              <a16:creationId xmlns:a16="http://schemas.microsoft.com/office/drawing/2014/main" id="{3265400B-DB92-4145-B8BE-802EC62B68CB}"/>
            </a:ext>
          </a:extLst>
        </xdr:cNvPr>
        <xdr:cNvSpPr/>
      </xdr:nvSpPr>
      <xdr:spPr>
        <a:xfrm>
          <a:off x="13528020825" y="23626262"/>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153</xdr:row>
      <xdr:rowOff>43691</xdr:rowOff>
    </xdr:from>
    <xdr:ext cx="876984"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154</xdr:row>
      <xdr:rowOff>88932</xdr:rowOff>
    </xdr:from>
    <xdr:ext cx="876984"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159</xdr:row>
      <xdr:rowOff>121248</xdr:rowOff>
    </xdr:from>
    <xdr:ext cx="876984"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154</xdr:row>
      <xdr:rowOff>48474</xdr:rowOff>
    </xdr:from>
    <xdr:to>
      <xdr:col>2</xdr:col>
      <xdr:colOff>710942</xdr:colOff>
      <xdr:row>155</xdr:row>
      <xdr:rowOff>54937</xdr:rowOff>
    </xdr:to>
    <xdr:sp macro="" textlink="">
      <xdr:nvSpPr>
        <xdr:cNvPr id="79" name="Oval 78">
          <a:extLst>
            <a:ext uri="{FF2B5EF4-FFF2-40B4-BE49-F238E27FC236}">
              <a16:creationId xmlns:a16="http://schemas.microsoft.com/office/drawing/2014/main" id="{C8C9A801-F14F-4142-8E5B-E85583B85FC3}"/>
            </a:ext>
          </a:extLst>
        </xdr:cNvPr>
        <xdr:cNvSpPr/>
      </xdr:nvSpPr>
      <xdr:spPr>
        <a:xfrm>
          <a:off x="13528643104" y="23870150"/>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156</xdr:row>
      <xdr:rowOff>17838</xdr:rowOff>
    </xdr:from>
    <xdr:ext cx="876984"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155</xdr:row>
      <xdr:rowOff>200357</xdr:rowOff>
    </xdr:from>
    <xdr:to>
      <xdr:col>2</xdr:col>
      <xdr:colOff>232672</xdr:colOff>
      <xdr:row>157</xdr:row>
      <xdr:rowOff>3233</xdr:rowOff>
    </xdr:to>
    <xdr:sp macro="" textlink="">
      <xdr:nvSpPr>
        <xdr:cNvPr id="81" name="Oval 80">
          <a:extLst>
            <a:ext uri="{FF2B5EF4-FFF2-40B4-BE49-F238E27FC236}">
              <a16:creationId xmlns:a16="http://schemas.microsoft.com/office/drawing/2014/main" id="{9C3B9A32-C1F7-CA4B-AA01-9B20A5146216}"/>
            </a:ext>
          </a:extLst>
        </xdr:cNvPr>
        <xdr:cNvSpPr/>
      </xdr:nvSpPr>
      <xdr:spPr>
        <a:xfrm>
          <a:off x="13529121374" y="24223912"/>
          <a:ext cx="174504" cy="2066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159</xdr:row>
      <xdr:rowOff>114785</xdr:rowOff>
    </xdr:from>
    <xdr:ext cx="876984"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159</xdr:row>
      <xdr:rowOff>121249</xdr:rowOff>
    </xdr:from>
    <xdr:ext cx="87698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158</xdr:row>
      <xdr:rowOff>142189</xdr:rowOff>
    </xdr:from>
    <xdr:to>
      <xdr:col>1</xdr:col>
      <xdr:colOff>733562</xdr:colOff>
      <xdr:row>159</xdr:row>
      <xdr:rowOff>148652</xdr:rowOff>
    </xdr:to>
    <xdr:sp macro="" textlink="">
      <xdr:nvSpPr>
        <xdr:cNvPr id="84" name="Oval 83">
          <a:extLst>
            <a:ext uri="{FF2B5EF4-FFF2-40B4-BE49-F238E27FC236}">
              <a16:creationId xmlns:a16="http://schemas.microsoft.com/office/drawing/2014/main" id="{0D4AB94D-ED81-CC46-BF22-676A80B9CA23}"/>
            </a:ext>
          </a:extLst>
        </xdr:cNvPr>
        <xdr:cNvSpPr/>
      </xdr:nvSpPr>
      <xdr:spPr>
        <a:xfrm>
          <a:off x="13529446351" y="24771380"/>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153</xdr:row>
      <xdr:rowOff>119568</xdr:rowOff>
    </xdr:from>
    <xdr:to>
      <xdr:col>3</xdr:col>
      <xdr:colOff>345775</xdr:colOff>
      <xdr:row>154</xdr:row>
      <xdr:rowOff>153500</xdr:rowOff>
    </xdr:to>
    <xdr:cxnSp macro="">
      <xdr:nvCxnSpPr>
        <xdr:cNvPr id="85" name="Straight Connector 84">
          <a:extLst>
            <a:ext uri="{FF2B5EF4-FFF2-40B4-BE49-F238E27FC236}">
              <a16:creationId xmlns:a16="http://schemas.microsoft.com/office/drawing/2014/main" id="{887D3EDB-787E-7349-858F-6B9373D65AD3}"/>
            </a:ext>
          </a:extLst>
        </xdr:cNvPr>
        <xdr:cNvCxnSpPr>
          <a:endCxn id="79" idx="2"/>
        </xdr:cNvCxnSpPr>
      </xdr:nvCxnSpPr>
      <xdr:spPr>
        <a:xfrm>
          <a:off x="13528182404" y="23739366"/>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155</xdr:row>
      <xdr:rowOff>9695</xdr:rowOff>
    </xdr:from>
    <xdr:to>
      <xdr:col>2</xdr:col>
      <xdr:colOff>539668</xdr:colOff>
      <xdr:row>156</xdr:row>
      <xdr:rowOff>101796</xdr:rowOff>
    </xdr:to>
    <xdr:cxnSp macro="">
      <xdr:nvCxnSpPr>
        <xdr:cNvPr id="86" name="Straight Connector 85">
          <a:extLst>
            <a:ext uri="{FF2B5EF4-FFF2-40B4-BE49-F238E27FC236}">
              <a16:creationId xmlns:a16="http://schemas.microsoft.com/office/drawing/2014/main" id="{47D76D39-DCFD-A048-AD1F-F5C3D32B0028}"/>
            </a:ext>
          </a:extLst>
        </xdr:cNvPr>
        <xdr:cNvCxnSpPr>
          <a:endCxn id="81" idx="2"/>
        </xdr:cNvCxnSpPr>
      </xdr:nvCxnSpPr>
      <xdr:spPr>
        <a:xfrm>
          <a:off x="13528814378" y="24033250"/>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157</xdr:row>
      <xdr:rowOff>1</xdr:rowOff>
    </xdr:from>
    <xdr:to>
      <xdr:col>2</xdr:col>
      <xdr:colOff>109871</xdr:colOff>
      <xdr:row>159</xdr:row>
      <xdr:rowOff>43627</xdr:rowOff>
    </xdr:to>
    <xdr:cxnSp macro="">
      <xdr:nvCxnSpPr>
        <xdr:cNvPr id="87" name="Straight Connector 86">
          <a:extLst>
            <a:ext uri="{FF2B5EF4-FFF2-40B4-BE49-F238E27FC236}">
              <a16:creationId xmlns:a16="http://schemas.microsoft.com/office/drawing/2014/main" id="{F65AF5E2-8CC3-D848-A5DC-1FFE16A37DC4}"/>
            </a:ext>
          </a:extLst>
        </xdr:cNvPr>
        <xdr:cNvCxnSpPr>
          <a:endCxn id="84" idx="2"/>
        </xdr:cNvCxnSpPr>
      </xdr:nvCxnSpPr>
      <xdr:spPr>
        <a:xfrm>
          <a:off x="13529244175" y="24427313"/>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527994</xdr:colOff>
      <xdr:row>155</xdr:row>
      <xdr:rowOff>172150</xdr:rowOff>
    </xdr:from>
    <xdr:to>
      <xdr:col>2</xdr:col>
      <xdr:colOff>702498</xdr:colOff>
      <xdr:row>156</xdr:row>
      <xdr:rowOff>178613</xdr:rowOff>
    </xdr:to>
    <xdr:sp macro="" textlink="">
      <xdr:nvSpPr>
        <xdr:cNvPr id="88" name="Oval 87">
          <a:extLst>
            <a:ext uri="{FF2B5EF4-FFF2-40B4-BE49-F238E27FC236}">
              <a16:creationId xmlns:a16="http://schemas.microsoft.com/office/drawing/2014/main" id="{7FA08408-B4B5-9E4A-9B96-E724FB77C1D0}"/>
            </a:ext>
          </a:extLst>
        </xdr:cNvPr>
        <xdr:cNvSpPr/>
      </xdr:nvSpPr>
      <xdr:spPr>
        <a:xfrm>
          <a:off x="13528651548" y="27223884"/>
          <a:ext cx="174504" cy="208342"/>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167</xdr:row>
      <xdr:rowOff>38778</xdr:rowOff>
    </xdr:from>
    <xdr:to>
      <xdr:col>3</xdr:col>
      <xdr:colOff>433027</xdr:colOff>
      <xdr:row>177</xdr:row>
      <xdr:rowOff>161577</xdr:rowOff>
    </xdr:to>
    <xdr:cxnSp macro="">
      <xdr:nvCxnSpPr>
        <xdr:cNvPr id="89" name="Straight Arrow Connector 88">
          <a:extLst>
            <a:ext uri="{FF2B5EF4-FFF2-40B4-BE49-F238E27FC236}">
              <a16:creationId xmlns:a16="http://schemas.microsoft.com/office/drawing/2014/main" id="{E1FA7E9A-0DA1-614F-A1CD-EF9862A92B39}"/>
            </a:ext>
          </a:extLst>
        </xdr:cNvPr>
        <xdr:cNvCxnSpPr/>
      </xdr:nvCxnSpPr>
      <xdr:spPr>
        <a:xfrm flipV="1">
          <a:off x="13528095152" y="26282998"/>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175</xdr:row>
      <xdr:rowOff>106641</xdr:rowOff>
    </xdr:from>
    <xdr:to>
      <xdr:col>3</xdr:col>
      <xdr:colOff>756183</xdr:colOff>
      <xdr:row>175</xdr:row>
      <xdr:rowOff>109872</xdr:rowOff>
    </xdr:to>
    <xdr:cxnSp macro="">
      <xdr:nvCxnSpPr>
        <xdr:cNvPr id="90" name="Straight Arrow Connector 89">
          <a:extLst>
            <a:ext uri="{FF2B5EF4-FFF2-40B4-BE49-F238E27FC236}">
              <a16:creationId xmlns:a16="http://schemas.microsoft.com/office/drawing/2014/main" id="{8A5DFF76-8BF3-9941-B8BC-3DD0AE2F2B0E}"/>
            </a:ext>
          </a:extLst>
        </xdr:cNvPr>
        <xdr:cNvCxnSpPr/>
      </xdr:nvCxnSpPr>
      <xdr:spPr>
        <a:xfrm>
          <a:off x="13527771996" y="2796589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169</xdr:row>
      <xdr:rowOff>6464</xdr:rowOff>
    </xdr:from>
    <xdr:to>
      <xdr:col>3</xdr:col>
      <xdr:colOff>507354</xdr:colOff>
      <xdr:row>170</xdr:row>
      <xdr:rowOff>12927</xdr:rowOff>
    </xdr:to>
    <xdr:sp macro="" textlink="">
      <xdr:nvSpPr>
        <xdr:cNvPr id="91" name="Oval 90">
          <a:extLst>
            <a:ext uri="{FF2B5EF4-FFF2-40B4-BE49-F238E27FC236}">
              <a16:creationId xmlns:a16="http://schemas.microsoft.com/office/drawing/2014/main" id="{C274630C-10B3-9C4D-84E4-3A4BA42F11F4}"/>
            </a:ext>
          </a:extLst>
        </xdr:cNvPr>
        <xdr:cNvSpPr/>
      </xdr:nvSpPr>
      <xdr:spPr>
        <a:xfrm>
          <a:off x="13528020825" y="26654441"/>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169</xdr:row>
      <xdr:rowOff>43691</xdr:rowOff>
    </xdr:from>
    <xdr:ext cx="876984"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170</xdr:row>
      <xdr:rowOff>88932</xdr:rowOff>
    </xdr:from>
    <xdr:ext cx="876984"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175</xdr:row>
      <xdr:rowOff>121248</xdr:rowOff>
    </xdr:from>
    <xdr:ext cx="876984"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170</xdr:row>
      <xdr:rowOff>48474</xdr:rowOff>
    </xdr:from>
    <xdr:to>
      <xdr:col>2</xdr:col>
      <xdr:colOff>710942</xdr:colOff>
      <xdr:row>171</xdr:row>
      <xdr:rowOff>54937</xdr:rowOff>
    </xdr:to>
    <xdr:sp macro="" textlink="">
      <xdr:nvSpPr>
        <xdr:cNvPr id="95" name="Oval 94">
          <a:extLst>
            <a:ext uri="{FF2B5EF4-FFF2-40B4-BE49-F238E27FC236}">
              <a16:creationId xmlns:a16="http://schemas.microsoft.com/office/drawing/2014/main" id="{BC767B54-D1F3-DF43-A724-CF18A22B4E38}"/>
            </a:ext>
          </a:extLst>
        </xdr:cNvPr>
        <xdr:cNvSpPr/>
      </xdr:nvSpPr>
      <xdr:spPr>
        <a:xfrm>
          <a:off x="13528643104" y="2689832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172</xdr:row>
      <xdr:rowOff>17838</xdr:rowOff>
    </xdr:from>
    <xdr:ext cx="87698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171</xdr:row>
      <xdr:rowOff>200357</xdr:rowOff>
    </xdr:from>
    <xdr:to>
      <xdr:col>2</xdr:col>
      <xdr:colOff>232672</xdr:colOff>
      <xdr:row>173</xdr:row>
      <xdr:rowOff>3233</xdr:rowOff>
    </xdr:to>
    <xdr:sp macro="" textlink="">
      <xdr:nvSpPr>
        <xdr:cNvPr id="97" name="Oval 96">
          <a:extLst>
            <a:ext uri="{FF2B5EF4-FFF2-40B4-BE49-F238E27FC236}">
              <a16:creationId xmlns:a16="http://schemas.microsoft.com/office/drawing/2014/main" id="{900B1D2C-EC67-FB4C-A6D4-5AD92A1C1EA6}"/>
            </a:ext>
          </a:extLst>
        </xdr:cNvPr>
        <xdr:cNvSpPr/>
      </xdr:nvSpPr>
      <xdr:spPr>
        <a:xfrm>
          <a:off x="13529121374" y="27252091"/>
          <a:ext cx="174504" cy="206633"/>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175</xdr:row>
      <xdr:rowOff>114785</xdr:rowOff>
    </xdr:from>
    <xdr:ext cx="876984"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175</xdr:row>
      <xdr:rowOff>121249</xdr:rowOff>
    </xdr:from>
    <xdr:ext cx="87698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174</xdr:row>
      <xdr:rowOff>142189</xdr:rowOff>
    </xdr:from>
    <xdr:to>
      <xdr:col>1</xdr:col>
      <xdr:colOff>733562</xdr:colOff>
      <xdr:row>175</xdr:row>
      <xdr:rowOff>148652</xdr:rowOff>
    </xdr:to>
    <xdr:sp macro="" textlink="">
      <xdr:nvSpPr>
        <xdr:cNvPr id="100" name="Oval 99">
          <a:extLst>
            <a:ext uri="{FF2B5EF4-FFF2-40B4-BE49-F238E27FC236}">
              <a16:creationId xmlns:a16="http://schemas.microsoft.com/office/drawing/2014/main" id="{7EA0E3FC-5B61-9F4E-8A10-021DD57AF188}"/>
            </a:ext>
          </a:extLst>
        </xdr:cNvPr>
        <xdr:cNvSpPr/>
      </xdr:nvSpPr>
      <xdr:spPr>
        <a:xfrm>
          <a:off x="13529446351" y="2779955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169</xdr:row>
      <xdr:rowOff>119568</xdr:rowOff>
    </xdr:from>
    <xdr:to>
      <xdr:col>3</xdr:col>
      <xdr:colOff>345775</xdr:colOff>
      <xdr:row>170</xdr:row>
      <xdr:rowOff>153500</xdr:rowOff>
    </xdr:to>
    <xdr:cxnSp macro="">
      <xdr:nvCxnSpPr>
        <xdr:cNvPr id="101" name="Straight Connector 100">
          <a:extLst>
            <a:ext uri="{FF2B5EF4-FFF2-40B4-BE49-F238E27FC236}">
              <a16:creationId xmlns:a16="http://schemas.microsoft.com/office/drawing/2014/main" id="{F300422F-B032-F541-A9B1-71ED05B0E07C}"/>
            </a:ext>
          </a:extLst>
        </xdr:cNvPr>
        <xdr:cNvCxnSpPr>
          <a:endCxn id="95" idx="2"/>
        </xdr:cNvCxnSpPr>
      </xdr:nvCxnSpPr>
      <xdr:spPr>
        <a:xfrm>
          <a:off x="13528182404" y="26767545"/>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171</xdr:row>
      <xdr:rowOff>9695</xdr:rowOff>
    </xdr:from>
    <xdr:to>
      <xdr:col>2</xdr:col>
      <xdr:colOff>539668</xdr:colOff>
      <xdr:row>172</xdr:row>
      <xdr:rowOff>101796</xdr:rowOff>
    </xdr:to>
    <xdr:cxnSp macro="">
      <xdr:nvCxnSpPr>
        <xdr:cNvPr id="102" name="Straight Connector 101">
          <a:extLst>
            <a:ext uri="{FF2B5EF4-FFF2-40B4-BE49-F238E27FC236}">
              <a16:creationId xmlns:a16="http://schemas.microsoft.com/office/drawing/2014/main" id="{19833C2F-17BB-EE40-BE1E-7CC7D9F65595}"/>
            </a:ext>
          </a:extLst>
        </xdr:cNvPr>
        <xdr:cNvCxnSpPr>
          <a:endCxn id="97" idx="2"/>
        </xdr:cNvCxnSpPr>
      </xdr:nvCxnSpPr>
      <xdr:spPr>
        <a:xfrm>
          <a:off x="13528814378" y="27061429"/>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173</xdr:row>
      <xdr:rowOff>1</xdr:rowOff>
    </xdr:from>
    <xdr:to>
      <xdr:col>2</xdr:col>
      <xdr:colOff>109871</xdr:colOff>
      <xdr:row>175</xdr:row>
      <xdr:rowOff>43627</xdr:rowOff>
    </xdr:to>
    <xdr:cxnSp macro="">
      <xdr:nvCxnSpPr>
        <xdr:cNvPr id="103" name="Straight Connector 102">
          <a:extLst>
            <a:ext uri="{FF2B5EF4-FFF2-40B4-BE49-F238E27FC236}">
              <a16:creationId xmlns:a16="http://schemas.microsoft.com/office/drawing/2014/main" id="{E4D8B037-17F2-564B-8384-EF4A0B4EDAFD}"/>
            </a:ext>
          </a:extLst>
        </xdr:cNvPr>
        <xdr:cNvCxnSpPr>
          <a:endCxn id="100" idx="2"/>
        </xdr:cNvCxnSpPr>
      </xdr:nvCxnSpPr>
      <xdr:spPr>
        <a:xfrm>
          <a:off x="13529244175" y="27455492"/>
          <a:ext cx="202176" cy="4473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xdr:colOff>
      <xdr:row>169</xdr:row>
      <xdr:rowOff>84422</xdr:rowOff>
    </xdr:from>
    <xdr:to>
      <xdr:col>4</xdr:col>
      <xdr:colOff>102775</xdr:colOff>
      <xdr:row>172</xdr:row>
      <xdr:rowOff>139479</xdr:rowOff>
    </xdr:to>
    <xdr:sp macro="" textlink="">
      <xdr:nvSpPr>
        <xdr:cNvPr id="105" name="Left Brace 104">
          <a:extLst>
            <a:ext uri="{FF2B5EF4-FFF2-40B4-BE49-F238E27FC236}">
              <a16:creationId xmlns:a16="http://schemas.microsoft.com/office/drawing/2014/main" id="{697C1F5E-97AF-01C1-33B9-0A5DDA4D1DD1}"/>
            </a:ext>
          </a:extLst>
        </xdr:cNvPr>
        <xdr:cNvSpPr/>
      </xdr:nvSpPr>
      <xdr:spPr>
        <a:xfrm>
          <a:off x="13527599537" y="29962457"/>
          <a:ext cx="102773" cy="6606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128468</xdr:colOff>
      <xdr:row>170</xdr:row>
      <xdr:rowOff>97048</xdr:rowOff>
    </xdr:from>
    <xdr:ext cx="130303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=150−40=110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=150−40=110</a:t>
              </a:r>
              <a:endParaRPr lang="en-US" sz="1100"/>
            </a:p>
          </xdr:txBody>
        </xdr:sp>
      </mc:Fallback>
    </mc:AlternateContent>
    <xdr:clientData/>
  </xdr:oneCellAnchor>
  <xdr:oneCellAnchor>
    <xdr:from>
      <xdr:col>4</xdr:col>
      <xdr:colOff>715752</xdr:colOff>
      <xdr:row>180</xdr:row>
      <xdr:rowOff>185140</xdr:rowOff>
    </xdr:from>
    <xdr:ext cx="2059610" cy="35003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𝑐</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150−40</m:t>
                        </m:r>
                      </m:num>
                      <m:den>
                        <m:r>
                          <a:rPr lang="en-US" sz="1100" b="0" i="1">
                            <a:latin typeface="Cambria Math" panose="02040503050406030204" pitchFamily="18" charset="0"/>
                          </a:rPr>
                          <m:t>160</m:t>
                        </m:r>
                      </m:den>
                    </m:f>
                    <m:r>
                      <a:rPr lang="en-US"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𝑌_𝑀𝑎𝑥−𝑌_𝑐</a:t>
              </a:r>
              <a:r>
                <a:rPr lang="he-IL" sz="1100" b="0" i="0">
                  <a:latin typeface="Cambria Math" panose="02040503050406030204" pitchFamily="18" charset="0"/>
                </a:rPr>
                <a:t>)/</a:t>
              </a:r>
              <a:r>
                <a:rPr lang="en-US" sz="1100" b="0" i="0">
                  <a:latin typeface="Cambria Math" panose="02040503050406030204" pitchFamily="18" charset="0"/>
                </a:rPr>
                <a:t>𝑋_𝑐</a:t>
              </a:r>
              <a:r>
                <a:rPr lang="he-IL" sz="1100" b="0" i="0">
                  <a:latin typeface="Cambria Math" panose="02040503050406030204" pitchFamily="18" charset="0"/>
                </a:rPr>
                <a:t> </a:t>
              </a:r>
              <a:r>
                <a:rPr lang="en-US" sz="1100" b="0" i="0">
                  <a:latin typeface="Cambria Math" panose="02040503050406030204" pitchFamily="18" charset="0"/>
                </a:rPr>
                <a:t>=(150−40)/160=</a:t>
              </a:r>
              <a:endParaRPr lang="en-US" sz="1100"/>
            </a:p>
          </xdr:txBody>
        </xdr:sp>
      </mc:Fallback>
    </mc:AlternateContent>
    <xdr:clientData/>
  </xdr:oneCellAnchor>
  <xdr:oneCellAnchor>
    <xdr:from>
      <xdr:col>3</xdr:col>
      <xdr:colOff>223902</xdr:colOff>
      <xdr:row>186</xdr:row>
      <xdr:rowOff>5285</xdr:rowOff>
    </xdr:from>
    <xdr:ext cx="21807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=150−100=50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𝑌_𝑀𝑎𝑥−𝑌_𝐵=150−100=50</a:t>
              </a:r>
              <a:endParaRPr lang="en-US" sz="1100"/>
            </a:p>
          </xdr:txBody>
        </xdr:sp>
      </mc:Fallback>
    </mc:AlternateContent>
    <xdr:clientData/>
  </xdr:oneCellAnchor>
  <xdr:oneCellAnchor>
    <xdr:from>
      <xdr:col>3</xdr:col>
      <xdr:colOff>396417</xdr:colOff>
      <xdr:row>187</xdr:row>
      <xdr:rowOff>159446</xdr:rowOff>
    </xdr:from>
    <xdr:ext cx="2059610" cy="349135"/>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𝑌_𝑀𝑎𝑥−𝑌_𝐵</a:t>
              </a:r>
              <a:r>
                <a:rPr lang="he-IL" sz="1100" b="0" i="0">
                  <a:latin typeface="Cambria Math" panose="02040503050406030204" pitchFamily="18" charset="0"/>
                </a:rPr>
                <a:t>)/</a:t>
              </a:r>
              <a:r>
                <a:rPr lang="en-US" sz="1100" b="0" i="0">
                  <a:latin typeface="Cambria Math" panose="02040503050406030204" pitchFamily="18" charset="0"/>
                </a:rPr>
                <a:t>𝑋_𝐵</a:t>
              </a:r>
              <a:r>
                <a:rPr lang="he-IL" sz="1100" b="0" i="0">
                  <a:latin typeface="Cambria Math" panose="02040503050406030204" pitchFamily="18" charset="0"/>
                </a:rPr>
                <a:t> </a:t>
              </a:r>
              <a:r>
                <a:rPr lang="en-US" sz="1100" b="0" i="0">
                  <a:latin typeface="Cambria Math" panose="02040503050406030204" pitchFamily="18" charset="0"/>
                </a:rPr>
                <a:t>=(150−100)/100=</a:t>
              </a:r>
              <a:endParaRPr lang="en-US" sz="1100"/>
            </a:p>
          </xdr:txBody>
        </xdr:sp>
      </mc:Fallback>
    </mc:AlternateContent>
    <xdr:clientData/>
  </xdr:oneCellAnchor>
  <xdr:twoCellAnchor>
    <xdr:from>
      <xdr:col>3</xdr:col>
      <xdr:colOff>416869</xdr:colOff>
      <xdr:row>196</xdr:row>
      <xdr:rowOff>38778</xdr:rowOff>
    </xdr:from>
    <xdr:to>
      <xdr:col>3</xdr:col>
      <xdr:colOff>433027</xdr:colOff>
      <xdr:row>206</xdr:row>
      <xdr:rowOff>161577</xdr:rowOff>
    </xdr:to>
    <xdr:cxnSp macro="">
      <xdr:nvCxnSpPr>
        <xdr:cNvPr id="110" name="Straight Arrow Connector 109">
          <a:extLst>
            <a:ext uri="{FF2B5EF4-FFF2-40B4-BE49-F238E27FC236}">
              <a16:creationId xmlns:a16="http://schemas.microsoft.com/office/drawing/2014/main" id="{7739E64F-1DCF-6446-BB22-A63FE14B7A73}"/>
            </a:ext>
          </a:extLst>
        </xdr:cNvPr>
        <xdr:cNvCxnSpPr/>
      </xdr:nvCxnSpPr>
      <xdr:spPr>
        <a:xfrm flipV="1">
          <a:off x="13528095152" y="29513055"/>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204</xdr:row>
      <xdr:rowOff>106641</xdr:rowOff>
    </xdr:from>
    <xdr:to>
      <xdr:col>3</xdr:col>
      <xdr:colOff>756183</xdr:colOff>
      <xdr:row>204</xdr:row>
      <xdr:rowOff>109872</xdr:rowOff>
    </xdr:to>
    <xdr:cxnSp macro="">
      <xdr:nvCxnSpPr>
        <xdr:cNvPr id="111" name="Straight Arrow Connector 110">
          <a:extLst>
            <a:ext uri="{FF2B5EF4-FFF2-40B4-BE49-F238E27FC236}">
              <a16:creationId xmlns:a16="http://schemas.microsoft.com/office/drawing/2014/main" id="{62078243-3D03-4F44-88B3-6CFBC8E6A099}"/>
            </a:ext>
          </a:extLst>
        </xdr:cNvPr>
        <xdr:cNvCxnSpPr/>
      </xdr:nvCxnSpPr>
      <xdr:spPr>
        <a:xfrm>
          <a:off x="13527771996" y="3119594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198</xdr:row>
      <xdr:rowOff>6464</xdr:rowOff>
    </xdr:from>
    <xdr:to>
      <xdr:col>3</xdr:col>
      <xdr:colOff>507354</xdr:colOff>
      <xdr:row>199</xdr:row>
      <xdr:rowOff>12927</xdr:rowOff>
    </xdr:to>
    <xdr:sp macro="" textlink="">
      <xdr:nvSpPr>
        <xdr:cNvPr id="112" name="Oval 111">
          <a:extLst>
            <a:ext uri="{FF2B5EF4-FFF2-40B4-BE49-F238E27FC236}">
              <a16:creationId xmlns:a16="http://schemas.microsoft.com/office/drawing/2014/main" id="{121BF91D-592C-1A4B-9304-B92281A8944F}"/>
            </a:ext>
          </a:extLst>
        </xdr:cNvPr>
        <xdr:cNvSpPr/>
      </xdr:nvSpPr>
      <xdr:spPr>
        <a:xfrm>
          <a:off x="13528020825" y="29884499"/>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198</xdr:row>
      <xdr:rowOff>43691</xdr:rowOff>
    </xdr:from>
    <xdr:ext cx="87698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199</xdr:row>
      <xdr:rowOff>88932</xdr:rowOff>
    </xdr:from>
    <xdr:ext cx="87698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204</xdr:row>
      <xdr:rowOff>121248</xdr:rowOff>
    </xdr:from>
    <xdr:ext cx="876984" cy="172227"/>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199</xdr:row>
      <xdr:rowOff>48474</xdr:rowOff>
    </xdr:from>
    <xdr:to>
      <xdr:col>2</xdr:col>
      <xdr:colOff>710942</xdr:colOff>
      <xdr:row>200</xdr:row>
      <xdr:rowOff>54937</xdr:rowOff>
    </xdr:to>
    <xdr:sp macro="" textlink="">
      <xdr:nvSpPr>
        <xdr:cNvPr id="116" name="Oval 115">
          <a:extLst>
            <a:ext uri="{FF2B5EF4-FFF2-40B4-BE49-F238E27FC236}">
              <a16:creationId xmlns:a16="http://schemas.microsoft.com/office/drawing/2014/main" id="{BEA0CA49-8EC6-6240-A27B-D80AC15D7774}"/>
            </a:ext>
          </a:extLst>
        </xdr:cNvPr>
        <xdr:cNvSpPr/>
      </xdr:nvSpPr>
      <xdr:spPr>
        <a:xfrm>
          <a:off x="13528643104" y="3012838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201</xdr:row>
      <xdr:rowOff>17838</xdr:rowOff>
    </xdr:from>
    <xdr:ext cx="876984"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200</xdr:row>
      <xdr:rowOff>200357</xdr:rowOff>
    </xdr:from>
    <xdr:to>
      <xdr:col>2</xdr:col>
      <xdr:colOff>232672</xdr:colOff>
      <xdr:row>202</xdr:row>
      <xdr:rowOff>3233</xdr:rowOff>
    </xdr:to>
    <xdr:sp macro="" textlink="">
      <xdr:nvSpPr>
        <xdr:cNvPr id="118" name="Oval 117">
          <a:extLst>
            <a:ext uri="{FF2B5EF4-FFF2-40B4-BE49-F238E27FC236}">
              <a16:creationId xmlns:a16="http://schemas.microsoft.com/office/drawing/2014/main" id="{929DDEE8-F092-354E-865F-777F5FC08839}"/>
            </a:ext>
          </a:extLst>
        </xdr:cNvPr>
        <xdr:cNvSpPr/>
      </xdr:nvSpPr>
      <xdr:spPr>
        <a:xfrm>
          <a:off x="13529121374" y="3048214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204</xdr:row>
      <xdr:rowOff>114785</xdr:rowOff>
    </xdr:from>
    <xdr:ext cx="876984"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204</xdr:row>
      <xdr:rowOff>121249</xdr:rowOff>
    </xdr:from>
    <xdr:ext cx="876984"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203</xdr:row>
      <xdr:rowOff>142189</xdr:rowOff>
    </xdr:from>
    <xdr:to>
      <xdr:col>1</xdr:col>
      <xdr:colOff>733562</xdr:colOff>
      <xdr:row>204</xdr:row>
      <xdr:rowOff>148652</xdr:rowOff>
    </xdr:to>
    <xdr:sp macro="" textlink="">
      <xdr:nvSpPr>
        <xdr:cNvPr id="121" name="Oval 120">
          <a:extLst>
            <a:ext uri="{FF2B5EF4-FFF2-40B4-BE49-F238E27FC236}">
              <a16:creationId xmlns:a16="http://schemas.microsoft.com/office/drawing/2014/main" id="{CA62DA52-453B-F442-A6A0-B436D2451AD9}"/>
            </a:ext>
          </a:extLst>
        </xdr:cNvPr>
        <xdr:cNvSpPr/>
      </xdr:nvSpPr>
      <xdr:spPr>
        <a:xfrm>
          <a:off x="13529446351" y="3102961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198</xdr:row>
      <xdr:rowOff>119568</xdr:rowOff>
    </xdr:from>
    <xdr:to>
      <xdr:col>3</xdr:col>
      <xdr:colOff>345775</xdr:colOff>
      <xdr:row>199</xdr:row>
      <xdr:rowOff>153500</xdr:rowOff>
    </xdr:to>
    <xdr:cxnSp macro="">
      <xdr:nvCxnSpPr>
        <xdr:cNvPr id="122" name="Straight Connector 121">
          <a:extLst>
            <a:ext uri="{FF2B5EF4-FFF2-40B4-BE49-F238E27FC236}">
              <a16:creationId xmlns:a16="http://schemas.microsoft.com/office/drawing/2014/main" id="{98543926-E2C2-2845-9776-965E23C15639}"/>
            </a:ext>
          </a:extLst>
        </xdr:cNvPr>
        <xdr:cNvCxnSpPr>
          <a:endCxn id="116" idx="2"/>
        </xdr:cNvCxnSpPr>
      </xdr:nvCxnSpPr>
      <xdr:spPr>
        <a:xfrm>
          <a:off x="13528182404" y="29997603"/>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200</xdr:row>
      <xdr:rowOff>9695</xdr:rowOff>
    </xdr:from>
    <xdr:to>
      <xdr:col>2</xdr:col>
      <xdr:colOff>539668</xdr:colOff>
      <xdr:row>201</xdr:row>
      <xdr:rowOff>101796</xdr:rowOff>
    </xdr:to>
    <xdr:cxnSp macro="">
      <xdr:nvCxnSpPr>
        <xdr:cNvPr id="123" name="Straight Connector 122">
          <a:extLst>
            <a:ext uri="{FF2B5EF4-FFF2-40B4-BE49-F238E27FC236}">
              <a16:creationId xmlns:a16="http://schemas.microsoft.com/office/drawing/2014/main" id="{42878B9B-8EDD-C541-90D2-FC411F77CBC7}"/>
            </a:ext>
          </a:extLst>
        </xdr:cNvPr>
        <xdr:cNvCxnSpPr>
          <a:endCxn id="118" idx="2"/>
        </xdr:cNvCxnSpPr>
      </xdr:nvCxnSpPr>
      <xdr:spPr>
        <a:xfrm>
          <a:off x="13528814378" y="30291487"/>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202</xdr:row>
      <xdr:rowOff>1</xdr:rowOff>
    </xdr:from>
    <xdr:to>
      <xdr:col>2</xdr:col>
      <xdr:colOff>109871</xdr:colOff>
      <xdr:row>204</xdr:row>
      <xdr:rowOff>43627</xdr:rowOff>
    </xdr:to>
    <xdr:cxnSp macro="">
      <xdr:nvCxnSpPr>
        <xdr:cNvPr id="124" name="Straight Connector 123">
          <a:extLst>
            <a:ext uri="{FF2B5EF4-FFF2-40B4-BE49-F238E27FC236}">
              <a16:creationId xmlns:a16="http://schemas.microsoft.com/office/drawing/2014/main" id="{76E65EEC-71B6-804C-9EB0-AB38307BD8CB}"/>
            </a:ext>
          </a:extLst>
        </xdr:cNvPr>
        <xdr:cNvCxnSpPr>
          <a:endCxn id="121" idx="2"/>
        </xdr:cNvCxnSpPr>
      </xdr:nvCxnSpPr>
      <xdr:spPr>
        <a:xfrm>
          <a:off x="13529244175" y="3068555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623987</xdr:colOff>
      <xdr:row>205</xdr:row>
      <xdr:rowOff>121126</xdr:rowOff>
    </xdr:from>
    <xdr:to>
      <xdr:col>2</xdr:col>
      <xdr:colOff>686388</xdr:colOff>
      <xdr:row>206</xdr:row>
      <xdr:rowOff>40375</xdr:rowOff>
    </xdr:to>
    <xdr:sp macro="" textlink="">
      <xdr:nvSpPr>
        <xdr:cNvPr id="125" name="Left Brace 124">
          <a:extLst>
            <a:ext uri="{FF2B5EF4-FFF2-40B4-BE49-F238E27FC236}">
              <a16:creationId xmlns:a16="http://schemas.microsoft.com/office/drawing/2014/main" id="{5AFD80E5-0A1C-4348-9728-E55BDD18092C}"/>
            </a:ext>
          </a:extLst>
        </xdr:cNvPr>
        <xdr:cNvSpPr/>
      </xdr:nvSpPr>
      <xdr:spPr>
        <a:xfrm rot="16200000">
          <a:off x="13529051228" y="36883221"/>
          <a:ext cx="121127" cy="88826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275289</xdr:colOff>
      <xdr:row>206</xdr:row>
      <xdr:rowOff>108059</xdr:rowOff>
    </xdr:from>
    <xdr:ext cx="130303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170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100=70</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170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100=70</a:t>
              </a:r>
              <a:endParaRPr lang="en-US" sz="1100"/>
            </a:p>
          </xdr:txBody>
        </xdr:sp>
      </mc:Fallback>
    </mc:AlternateContent>
    <xdr:clientData/>
  </xdr:oneCellAnchor>
  <xdr:oneCellAnchor>
    <xdr:from>
      <xdr:col>5</xdr:col>
      <xdr:colOff>568930</xdr:colOff>
      <xdr:row>210</xdr:row>
      <xdr:rowOff>133754</xdr:rowOff>
    </xdr:from>
    <xdr:ext cx="1633830" cy="345672"/>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170−100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𝑋_𝑀𝑎𝑥−𝑋_𝐵</a:t>
              </a:r>
              <a:r>
                <a:rPr lang="he-IL" sz="1100" b="0" i="0">
                  <a:latin typeface="Cambria Math" panose="02040503050406030204" pitchFamily="18" charset="0"/>
                </a:rPr>
                <a:t>)/</a:t>
              </a:r>
              <a:r>
                <a:rPr lang="en-US" sz="1100" b="0" i="0">
                  <a:latin typeface="Cambria Math" panose="02040503050406030204" pitchFamily="18" charset="0"/>
                </a:rPr>
                <a:t>𝑌_𝐵</a:t>
              </a:r>
              <a:r>
                <a:rPr lang="he-IL" sz="1100" b="0" i="0">
                  <a:latin typeface="Cambria Math" panose="02040503050406030204" pitchFamily="18" charset="0"/>
                </a:rPr>
                <a:t> </a:t>
              </a:r>
              <a:r>
                <a:rPr lang="en-US" sz="1100" b="0" i="0">
                  <a:latin typeface="Cambria Math" panose="02040503050406030204" pitchFamily="18" charset="0"/>
                </a:rPr>
                <a:t>=(170−100)/100=</a:t>
              </a:r>
              <a:endParaRPr lang="en-US" sz="1100"/>
            </a:p>
          </xdr:txBody>
        </xdr:sp>
      </mc:Fallback>
    </mc:AlternateContent>
    <xdr:clientData/>
  </xdr:oneCellAnchor>
  <xdr:twoCellAnchor>
    <xdr:from>
      <xdr:col>4</xdr:col>
      <xdr:colOff>416869</xdr:colOff>
      <xdr:row>221</xdr:row>
      <xdr:rowOff>38778</xdr:rowOff>
    </xdr:from>
    <xdr:to>
      <xdr:col>4</xdr:col>
      <xdr:colOff>433027</xdr:colOff>
      <xdr:row>231</xdr:row>
      <xdr:rowOff>161577</xdr:rowOff>
    </xdr:to>
    <xdr:cxnSp macro="">
      <xdr:nvCxnSpPr>
        <xdr:cNvPr id="128" name="Straight Arrow Connector 127">
          <a:extLst>
            <a:ext uri="{FF2B5EF4-FFF2-40B4-BE49-F238E27FC236}">
              <a16:creationId xmlns:a16="http://schemas.microsoft.com/office/drawing/2014/main" id="{1B1F0566-9B0B-4C4A-96C4-4BC1B12F9D8A}"/>
            </a:ext>
          </a:extLst>
        </xdr:cNvPr>
        <xdr:cNvCxnSpPr/>
      </xdr:nvCxnSpPr>
      <xdr:spPr>
        <a:xfrm flipV="1">
          <a:off x="13528095152" y="35367535"/>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74326</xdr:colOff>
      <xdr:row>229</xdr:row>
      <xdr:rowOff>106641</xdr:rowOff>
    </xdr:from>
    <xdr:to>
      <xdr:col>4</xdr:col>
      <xdr:colOff>756183</xdr:colOff>
      <xdr:row>229</xdr:row>
      <xdr:rowOff>109872</xdr:rowOff>
    </xdr:to>
    <xdr:cxnSp macro="">
      <xdr:nvCxnSpPr>
        <xdr:cNvPr id="129" name="Straight Arrow Connector 128">
          <a:extLst>
            <a:ext uri="{FF2B5EF4-FFF2-40B4-BE49-F238E27FC236}">
              <a16:creationId xmlns:a16="http://schemas.microsoft.com/office/drawing/2014/main" id="{D3171A92-DA8F-8249-ADA6-8B645D99E053}"/>
            </a:ext>
          </a:extLst>
        </xdr:cNvPr>
        <xdr:cNvCxnSpPr/>
      </xdr:nvCxnSpPr>
      <xdr:spPr>
        <a:xfrm>
          <a:off x="13527771996" y="3705042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332850</xdr:colOff>
      <xdr:row>223</xdr:row>
      <xdr:rowOff>6464</xdr:rowOff>
    </xdr:from>
    <xdr:to>
      <xdr:col>4</xdr:col>
      <xdr:colOff>507354</xdr:colOff>
      <xdr:row>224</xdr:row>
      <xdr:rowOff>12927</xdr:rowOff>
    </xdr:to>
    <xdr:sp macro="" textlink="">
      <xdr:nvSpPr>
        <xdr:cNvPr id="130" name="Oval 129">
          <a:extLst>
            <a:ext uri="{FF2B5EF4-FFF2-40B4-BE49-F238E27FC236}">
              <a16:creationId xmlns:a16="http://schemas.microsoft.com/office/drawing/2014/main" id="{83E5EE6D-3820-E34E-8B4B-DAA1DD4F01DE}"/>
            </a:ext>
          </a:extLst>
        </xdr:cNvPr>
        <xdr:cNvSpPr/>
      </xdr:nvSpPr>
      <xdr:spPr>
        <a:xfrm>
          <a:off x="13528020825" y="35738978"/>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229440</xdr:colOff>
      <xdr:row>223</xdr:row>
      <xdr:rowOff>43691</xdr:rowOff>
    </xdr:from>
    <xdr:ext cx="87698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4</xdr:col>
      <xdr:colOff>222977</xdr:colOff>
      <xdr:row>224</xdr:row>
      <xdr:rowOff>88932</xdr:rowOff>
    </xdr:from>
    <xdr:ext cx="87698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206819</xdr:colOff>
      <xdr:row>229</xdr:row>
      <xdr:rowOff>121248</xdr:rowOff>
    </xdr:from>
    <xdr:ext cx="87698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536438</xdr:colOff>
      <xdr:row>224</xdr:row>
      <xdr:rowOff>48474</xdr:rowOff>
    </xdr:from>
    <xdr:to>
      <xdr:col>3</xdr:col>
      <xdr:colOff>710942</xdr:colOff>
      <xdr:row>225</xdr:row>
      <xdr:rowOff>54937</xdr:rowOff>
    </xdr:to>
    <xdr:sp macro="" textlink="">
      <xdr:nvSpPr>
        <xdr:cNvPr id="134" name="Oval 133">
          <a:extLst>
            <a:ext uri="{FF2B5EF4-FFF2-40B4-BE49-F238E27FC236}">
              <a16:creationId xmlns:a16="http://schemas.microsoft.com/office/drawing/2014/main" id="{941D1967-7F6C-2340-95AE-94F0BB037D40}"/>
            </a:ext>
          </a:extLst>
        </xdr:cNvPr>
        <xdr:cNvSpPr/>
      </xdr:nvSpPr>
      <xdr:spPr>
        <a:xfrm>
          <a:off x="13528643104" y="3598286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229440</xdr:colOff>
      <xdr:row>226</xdr:row>
      <xdr:rowOff>17838</xdr:rowOff>
    </xdr:from>
    <xdr:ext cx="876984"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58168</xdr:colOff>
      <xdr:row>225</xdr:row>
      <xdr:rowOff>200357</xdr:rowOff>
    </xdr:from>
    <xdr:to>
      <xdr:col>3</xdr:col>
      <xdr:colOff>232672</xdr:colOff>
      <xdr:row>227</xdr:row>
      <xdr:rowOff>3233</xdr:rowOff>
    </xdr:to>
    <xdr:sp macro="" textlink="">
      <xdr:nvSpPr>
        <xdr:cNvPr id="136" name="Oval 135">
          <a:extLst>
            <a:ext uri="{FF2B5EF4-FFF2-40B4-BE49-F238E27FC236}">
              <a16:creationId xmlns:a16="http://schemas.microsoft.com/office/drawing/2014/main" id="{38A027DB-5C16-404C-8691-7FF655919D4F}"/>
            </a:ext>
          </a:extLst>
        </xdr:cNvPr>
        <xdr:cNvSpPr/>
      </xdr:nvSpPr>
      <xdr:spPr>
        <a:xfrm>
          <a:off x="13529121374" y="3633662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517048</xdr:colOff>
      <xdr:row>229</xdr:row>
      <xdr:rowOff>114785</xdr:rowOff>
    </xdr:from>
    <xdr:ext cx="876984"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213282</xdr:colOff>
      <xdr:row>229</xdr:row>
      <xdr:rowOff>121249</xdr:rowOff>
    </xdr:from>
    <xdr:ext cx="876984"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2</xdr:col>
      <xdr:colOff>559058</xdr:colOff>
      <xdr:row>228</xdr:row>
      <xdr:rowOff>142189</xdr:rowOff>
    </xdr:from>
    <xdr:to>
      <xdr:col>2</xdr:col>
      <xdr:colOff>733562</xdr:colOff>
      <xdr:row>229</xdr:row>
      <xdr:rowOff>148652</xdr:rowOff>
    </xdr:to>
    <xdr:sp macro="" textlink="">
      <xdr:nvSpPr>
        <xdr:cNvPr id="139" name="Oval 138">
          <a:extLst>
            <a:ext uri="{FF2B5EF4-FFF2-40B4-BE49-F238E27FC236}">
              <a16:creationId xmlns:a16="http://schemas.microsoft.com/office/drawing/2014/main" id="{F96D1B81-ECC0-D343-9F05-D059DD073845}"/>
            </a:ext>
          </a:extLst>
        </xdr:cNvPr>
        <xdr:cNvSpPr/>
      </xdr:nvSpPr>
      <xdr:spPr>
        <a:xfrm>
          <a:off x="13529446351" y="3688409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710942</xdr:colOff>
      <xdr:row>223</xdr:row>
      <xdr:rowOff>119568</xdr:rowOff>
    </xdr:from>
    <xdr:to>
      <xdr:col>4</xdr:col>
      <xdr:colOff>345775</xdr:colOff>
      <xdr:row>224</xdr:row>
      <xdr:rowOff>153500</xdr:rowOff>
    </xdr:to>
    <xdr:cxnSp macro="">
      <xdr:nvCxnSpPr>
        <xdr:cNvPr id="140" name="Straight Connector 139">
          <a:extLst>
            <a:ext uri="{FF2B5EF4-FFF2-40B4-BE49-F238E27FC236}">
              <a16:creationId xmlns:a16="http://schemas.microsoft.com/office/drawing/2014/main" id="{71D65241-9130-8D4C-BF9B-9109C45C1F54}"/>
            </a:ext>
          </a:extLst>
        </xdr:cNvPr>
        <xdr:cNvCxnSpPr>
          <a:endCxn id="134" idx="2"/>
        </xdr:cNvCxnSpPr>
      </xdr:nvCxnSpPr>
      <xdr:spPr>
        <a:xfrm>
          <a:off x="13528182404" y="35852082"/>
          <a:ext cx="460700" cy="2358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232672</xdr:colOff>
      <xdr:row>225</xdr:row>
      <xdr:rowOff>9695</xdr:rowOff>
    </xdr:from>
    <xdr:to>
      <xdr:col>3</xdr:col>
      <xdr:colOff>539668</xdr:colOff>
      <xdr:row>226</xdr:row>
      <xdr:rowOff>101796</xdr:rowOff>
    </xdr:to>
    <xdr:cxnSp macro="">
      <xdr:nvCxnSpPr>
        <xdr:cNvPr id="141" name="Straight Connector 140">
          <a:extLst>
            <a:ext uri="{FF2B5EF4-FFF2-40B4-BE49-F238E27FC236}">
              <a16:creationId xmlns:a16="http://schemas.microsoft.com/office/drawing/2014/main" id="{17006433-7874-6D41-A9E1-FB84505AB668}"/>
            </a:ext>
          </a:extLst>
        </xdr:cNvPr>
        <xdr:cNvCxnSpPr>
          <a:endCxn id="136" idx="2"/>
        </xdr:cNvCxnSpPr>
      </xdr:nvCxnSpPr>
      <xdr:spPr>
        <a:xfrm>
          <a:off x="13528814378" y="36145967"/>
          <a:ext cx="306996" cy="2939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733562</xdr:colOff>
      <xdr:row>227</xdr:row>
      <xdr:rowOff>1</xdr:rowOff>
    </xdr:from>
    <xdr:to>
      <xdr:col>3</xdr:col>
      <xdr:colOff>109871</xdr:colOff>
      <xdr:row>229</xdr:row>
      <xdr:rowOff>43627</xdr:rowOff>
    </xdr:to>
    <xdr:cxnSp macro="">
      <xdr:nvCxnSpPr>
        <xdr:cNvPr id="142" name="Straight Connector 141">
          <a:extLst>
            <a:ext uri="{FF2B5EF4-FFF2-40B4-BE49-F238E27FC236}">
              <a16:creationId xmlns:a16="http://schemas.microsoft.com/office/drawing/2014/main" id="{707EC0A7-6A4F-3947-B6F1-312DB278FD85}"/>
            </a:ext>
          </a:extLst>
        </xdr:cNvPr>
        <xdr:cNvCxnSpPr>
          <a:endCxn id="139" idx="2"/>
        </xdr:cNvCxnSpPr>
      </xdr:nvCxnSpPr>
      <xdr:spPr>
        <a:xfrm>
          <a:off x="13529244175" y="3654003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645311</xdr:colOff>
      <xdr:row>225</xdr:row>
      <xdr:rowOff>80751</xdr:rowOff>
    </xdr:from>
    <xdr:to>
      <xdr:col>3</xdr:col>
      <xdr:colOff>649682</xdr:colOff>
      <xdr:row>229</xdr:row>
      <xdr:rowOff>121248</xdr:rowOff>
    </xdr:to>
    <xdr:cxnSp macro="">
      <xdr:nvCxnSpPr>
        <xdr:cNvPr id="146" name="Straight Connector 145">
          <a:extLst>
            <a:ext uri="{FF2B5EF4-FFF2-40B4-BE49-F238E27FC236}">
              <a16:creationId xmlns:a16="http://schemas.microsoft.com/office/drawing/2014/main" id="{110E99E0-60E9-E079-2F17-FBCEDFA8165D}"/>
            </a:ext>
          </a:extLst>
        </xdr:cNvPr>
        <xdr:cNvCxnSpPr>
          <a:stCxn id="133" idx="0"/>
        </xdr:cNvCxnSpPr>
      </xdr:nvCxnSpPr>
      <xdr:spPr>
        <a:xfrm flipH="1" flipV="1">
          <a:off x="13527878497" y="40254595"/>
          <a:ext cx="4371" cy="84801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734104</xdr:colOff>
      <xdr:row>224</xdr:row>
      <xdr:rowOff>187197</xdr:rowOff>
    </xdr:from>
    <xdr:to>
      <xdr:col>4</xdr:col>
      <xdr:colOff>418439</xdr:colOff>
      <xdr:row>224</xdr:row>
      <xdr:rowOff>194538</xdr:rowOff>
    </xdr:to>
    <xdr:cxnSp macro="">
      <xdr:nvCxnSpPr>
        <xdr:cNvPr id="147" name="Straight Connector 146">
          <a:extLst>
            <a:ext uri="{FF2B5EF4-FFF2-40B4-BE49-F238E27FC236}">
              <a16:creationId xmlns:a16="http://schemas.microsoft.com/office/drawing/2014/main" id="{D0BF57AE-F909-9FE5-574B-40DFCB6BDD64}"/>
            </a:ext>
          </a:extLst>
        </xdr:cNvPr>
        <xdr:cNvCxnSpPr/>
      </xdr:nvCxnSpPr>
      <xdr:spPr>
        <a:xfrm>
          <a:off x="13527283873" y="40159162"/>
          <a:ext cx="510202" cy="73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811185</xdr:colOff>
      <xdr:row>224</xdr:row>
      <xdr:rowOff>176185</xdr:rowOff>
    </xdr:from>
    <xdr:to>
      <xdr:col>5</xdr:col>
      <xdr:colOff>80751</xdr:colOff>
      <xdr:row>226</xdr:row>
      <xdr:rowOff>143150</xdr:rowOff>
    </xdr:to>
    <xdr:sp macro="" textlink="">
      <xdr:nvSpPr>
        <xdr:cNvPr id="150" name="Left Brace 149">
          <a:extLst>
            <a:ext uri="{FF2B5EF4-FFF2-40B4-BE49-F238E27FC236}">
              <a16:creationId xmlns:a16="http://schemas.microsoft.com/office/drawing/2014/main" id="{F8428FA6-8B92-1377-4B89-6FE309D289E5}"/>
            </a:ext>
          </a:extLst>
        </xdr:cNvPr>
        <xdr:cNvSpPr/>
      </xdr:nvSpPr>
      <xdr:spPr>
        <a:xfrm>
          <a:off x="13526795694" y="41157543"/>
          <a:ext cx="95433" cy="37072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73410</xdr:colOff>
      <xdr:row>230</xdr:row>
      <xdr:rowOff>82586</xdr:rowOff>
    </xdr:from>
    <xdr:to>
      <xdr:col>3</xdr:col>
      <xdr:colOff>633165</xdr:colOff>
      <xdr:row>230</xdr:row>
      <xdr:rowOff>201878</xdr:rowOff>
    </xdr:to>
    <xdr:sp macro="" textlink="">
      <xdr:nvSpPr>
        <xdr:cNvPr id="151" name="Left Brace 150">
          <a:extLst>
            <a:ext uri="{FF2B5EF4-FFF2-40B4-BE49-F238E27FC236}">
              <a16:creationId xmlns:a16="http://schemas.microsoft.com/office/drawing/2014/main" id="{6274B691-A2EC-EDDA-24D0-16C578D16156}"/>
            </a:ext>
          </a:extLst>
        </xdr:cNvPr>
        <xdr:cNvSpPr/>
      </xdr:nvSpPr>
      <xdr:spPr>
        <a:xfrm rot="16200000">
          <a:off x="13528115246" y="42054984"/>
          <a:ext cx="119292" cy="55975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117455</xdr:colOff>
      <xdr:row>222</xdr:row>
      <xdr:rowOff>97048</xdr:rowOff>
    </xdr:from>
    <xdr:ext cx="2026576" cy="317523"/>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endParaRPr lang="en-US" sz="1100"/>
            </a:p>
          </xdr:txBody>
        </xdr:sp>
      </mc:Fallback>
    </mc:AlternateContent>
    <xdr:clientData/>
  </xdr:oneCellAnchor>
  <xdr:oneCellAnchor>
    <xdr:from>
      <xdr:col>6</xdr:col>
      <xdr:colOff>627659</xdr:colOff>
      <xdr:row>226</xdr:row>
      <xdr:rowOff>71354</xdr:rowOff>
    </xdr:from>
    <xdr:ext cx="2331228" cy="346762"/>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𝑦_𝐵−𝑦_𝐶</a:t>
              </a:r>
              <a:r>
                <a:rPr lang="he-IL" sz="1100" b="0" i="0">
                  <a:latin typeface="Cambria Math" panose="02040503050406030204" pitchFamily="18" charset="0"/>
                </a:rPr>
                <a:t>)/(</a:t>
              </a:r>
              <a:r>
                <a:rPr lang="en-US" sz="1100" b="0" i="0">
                  <a:latin typeface="Cambria Math" panose="02040503050406030204" pitchFamily="18" charset="0"/>
                </a:rPr>
                <a:t>𝑥_𝐵−𝑥_𝐶</a:t>
              </a:r>
              <a:r>
                <a:rPr lang="he-IL" sz="1100" b="0" i="0">
                  <a:latin typeface="Cambria Math" panose="02040503050406030204" pitchFamily="18" charset="0"/>
                </a:rPr>
                <a:t> )</a:t>
              </a:r>
              <a:r>
                <a:rPr lang="en-US" sz="1100" b="0" i="0">
                  <a:latin typeface="Cambria Math" panose="02040503050406030204" pitchFamily="18" charset="0"/>
                </a:rPr>
                <a:t>=(100−40)/(100−160)=60/(−60)=−1</a:t>
              </a:r>
              <a:endParaRPr lang="en-US" sz="1100"/>
            </a:p>
          </xdr:txBody>
        </xdr:sp>
      </mc:Fallback>
    </mc:AlternateContent>
    <xdr:clientData/>
  </xdr:oneCellAnchor>
  <xdr:twoCellAnchor editAs="oneCell">
    <xdr:from>
      <xdr:col>0</xdr:col>
      <xdr:colOff>1</xdr:colOff>
      <xdr:row>236</xdr:row>
      <xdr:rowOff>142595</xdr:rowOff>
    </xdr:from>
    <xdr:to>
      <xdr:col>7</xdr:col>
      <xdr:colOff>625130</xdr:colOff>
      <xdr:row>263</xdr:row>
      <xdr:rowOff>11464</xdr:rowOff>
    </xdr:to>
    <xdr:pic>
      <xdr:nvPicPr>
        <xdr:cNvPr id="154" name="Picture 153">
          <a:extLst>
            <a:ext uri="{FF2B5EF4-FFF2-40B4-BE49-F238E27FC236}">
              <a16:creationId xmlns:a16="http://schemas.microsoft.com/office/drawing/2014/main" id="{D879C945-7929-BA8B-D018-C44576D9D56E}"/>
            </a:ext>
          </a:extLst>
        </xdr:cNvPr>
        <xdr:cNvPicPr>
          <a:picLocks noChangeAspect="1"/>
        </xdr:cNvPicPr>
      </xdr:nvPicPr>
      <xdr:blipFill>
        <a:blip xmlns:r="http://schemas.openxmlformats.org/officeDocument/2006/relationships" r:embed="rId1"/>
        <a:stretch>
          <a:fillRect/>
        </a:stretch>
      </xdr:blipFill>
      <xdr:spPr>
        <a:xfrm>
          <a:off x="13500343817" y="44008841"/>
          <a:ext cx="6395831" cy="5403397"/>
        </a:xfrm>
        <a:prstGeom prst="rect">
          <a:avLst/>
        </a:prstGeom>
      </xdr:spPr>
    </xdr:pic>
    <xdr:clientData/>
  </xdr:twoCellAnchor>
  <xdr:twoCellAnchor>
    <xdr:from>
      <xdr:col>11</xdr:col>
      <xdr:colOff>418876</xdr:colOff>
      <xdr:row>243</xdr:row>
      <xdr:rowOff>53474</xdr:rowOff>
    </xdr:from>
    <xdr:to>
      <xdr:col>11</xdr:col>
      <xdr:colOff>454525</xdr:colOff>
      <xdr:row>256</xdr:row>
      <xdr:rowOff>102491</xdr:rowOff>
    </xdr:to>
    <xdr:cxnSp macro="">
      <xdr:nvCxnSpPr>
        <xdr:cNvPr id="156" name="Straight Arrow Connector 155">
          <a:extLst>
            <a:ext uri="{FF2B5EF4-FFF2-40B4-BE49-F238E27FC236}">
              <a16:creationId xmlns:a16="http://schemas.microsoft.com/office/drawing/2014/main" id="{181DF058-EA38-C55A-B1F8-0430EC124950}"/>
            </a:ext>
          </a:extLst>
        </xdr:cNvPr>
        <xdr:cNvCxnSpPr/>
      </xdr:nvCxnSpPr>
      <xdr:spPr>
        <a:xfrm flipV="1">
          <a:off x="13497216878" y="45354597"/>
          <a:ext cx="35649" cy="27137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218350</xdr:colOff>
      <xdr:row>254</xdr:row>
      <xdr:rowOff>115860</xdr:rowOff>
    </xdr:from>
    <xdr:to>
      <xdr:col>12</xdr:col>
      <xdr:colOff>4455</xdr:colOff>
      <xdr:row>254</xdr:row>
      <xdr:rowOff>120316</xdr:rowOff>
    </xdr:to>
    <xdr:cxnSp macro="">
      <xdr:nvCxnSpPr>
        <xdr:cNvPr id="157" name="Straight Arrow Connector 156">
          <a:extLst>
            <a:ext uri="{FF2B5EF4-FFF2-40B4-BE49-F238E27FC236}">
              <a16:creationId xmlns:a16="http://schemas.microsoft.com/office/drawing/2014/main" id="{8BCAAA64-7AFE-ABCC-0E84-F76F026FC026}"/>
            </a:ext>
          </a:extLst>
        </xdr:cNvPr>
        <xdr:cNvCxnSpPr/>
      </xdr:nvCxnSpPr>
      <xdr:spPr>
        <a:xfrm>
          <a:off x="13496842562" y="47671790"/>
          <a:ext cx="3083649" cy="44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374315</xdr:colOff>
      <xdr:row>244</xdr:row>
      <xdr:rowOff>84667</xdr:rowOff>
    </xdr:from>
    <xdr:to>
      <xdr:col>11</xdr:col>
      <xdr:colOff>472350</xdr:colOff>
      <xdr:row>244</xdr:row>
      <xdr:rowOff>187158</xdr:rowOff>
    </xdr:to>
    <xdr:sp macro="" textlink="">
      <xdr:nvSpPr>
        <xdr:cNvPr id="160" name="Oval 159">
          <a:extLst>
            <a:ext uri="{FF2B5EF4-FFF2-40B4-BE49-F238E27FC236}">
              <a16:creationId xmlns:a16="http://schemas.microsoft.com/office/drawing/2014/main" id="{ADB99827-A04D-315F-612D-5D14D0A80A0C}"/>
            </a:ext>
          </a:extLst>
        </xdr:cNvPr>
        <xdr:cNvSpPr/>
      </xdr:nvSpPr>
      <xdr:spPr>
        <a:xfrm>
          <a:off x="13497199053" y="4559077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512455</xdr:colOff>
      <xdr:row>254</xdr:row>
      <xdr:rowOff>62386</xdr:rowOff>
    </xdr:from>
    <xdr:to>
      <xdr:col>8</xdr:col>
      <xdr:colOff>610490</xdr:colOff>
      <xdr:row>254</xdr:row>
      <xdr:rowOff>164877</xdr:rowOff>
    </xdr:to>
    <xdr:sp macro="" textlink="">
      <xdr:nvSpPr>
        <xdr:cNvPr id="165" name="Oval 164">
          <a:extLst>
            <a:ext uri="{FF2B5EF4-FFF2-40B4-BE49-F238E27FC236}">
              <a16:creationId xmlns:a16="http://schemas.microsoft.com/office/drawing/2014/main" id="{6BB7C71C-D786-D504-959C-7A1ADFA9FF60}"/>
            </a:ext>
          </a:extLst>
        </xdr:cNvPr>
        <xdr:cNvSpPr/>
      </xdr:nvSpPr>
      <xdr:spPr>
        <a:xfrm>
          <a:off x="13499534071" y="47618316"/>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739718</xdr:colOff>
      <xdr:row>252</xdr:row>
      <xdr:rowOff>147054</xdr:rowOff>
    </xdr:from>
    <xdr:to>
      <xdr:col>9</xdr:col>
      <xdr:colOff>13367</xdr:colOff>
      <xdr:row>253</xdr:row>
      <xdr:rowOff>44563</xdr:rowOff>
    </xdr:to>
    <xdr:sp macro="" textlink="">
      <xdr:nvSpPr>
        <xdr:cNvPr id="166" name="Oval 165">
          <a:extLst>
            <a:ext uri="{FF2B5EF4-FFF2-40B4-BE49-F238E27FC236}">
              <a16:creationId xmlns:a16="http://schemas.microsoft.com/office/drawing/2014/main" id="{6758C27B-3BBD-350C-681C-C305EDB9625E}"/>
            </a:ext>
          </a:extLst>
        </xdr:cNvPr>
        <xdr:cNvSpPr/>
      </xdr:nvSpPr>
      <xdr:spPr>
        <a:xfrm>
          <a:off x="13499306808" y="4729301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378772</xdr:colOff>
      <xdr:row>249</xdr:row>
      <xdr:rowOff>155964</xdr:rowOff>
    </xdr:from>
    <xdr:to>
      <xdr:col>9</xdr:col>
      <xdr:colOff>476807</xdr:colOff>
      <xdr:row>250</xdr:row>
      <xdr:rowOff>53473</xdr:rowOff>
    </xdr:to>
    <xdr:sp macro="" textlink="">
      <xdr:nvSpPr>
        <xdr:cNvPr id="167" name="Oval 166">
          <a:extLst>
            <a:ext uri="{FF2B5EF4-FFF2-40B4-BE49-F238E27FC236}">
              <a16:creationId xmlns:a16="http://schemas.microsoft.com/office/drawing/2014/main" id="{BE90DD06-A1B3-2506-F59F-A4DD35494A62}"/>
            </a:ext>
          </a:extLst>
        </xdr:cNvPr>
        <xdr:cNvSpPr/>
      </xdr:nvSpPr>
      <xdr:spPr>
        <a:xfrm>
          <a:off x="13498843368" y="4668698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138140</xdr:colOff>
      <xdr:row>247</xdr:row>
      <xdr:rowOff>40106</xdr:rowOff>
    </xdr:from>
    <xdr:to>
      <xdr:col>10</xdr:col>
      <xdr:colOff>236175</xdr:colOff>
      <xdr:row>247</xdr:row>
      <xdr:rowOff>142597</xdr:rowOff>
    </xdr:to>
    <xdr:sp macro="" textlink="">
      <xdr:nvSpPr>
        <xdr:cNvPr id="168" name="Oval 167">
          <a:extLst>
            <a:ext uri="{FF2B5EF4-FFF2-40B4-BE49-F238E27FC236}">
              <a16:creationId xmlns:a16="http://schemas.microsoft.com/office/drawing/2014/main" id="{3E3FC082-176F-BE71-729A-1DAC7908053E}"/>
            </a:ext>
          </a:extLst>
        </xdr:cNvPr>
        <xdr:cNvSpPr/>
      </xdr:nvSpPr>
      <xdr:spPr>
        <a:xfrm>
          <a:off x="13498259614" y="4616115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632772</xdr:colOff>
      <xdr:row>245</xdr:row>
      <xdr:rowOff>102492</xdr:rowOff>
    </xdr:from>
    <xdr:to>
      <xdr:col>10</xdr:col>
      <xdr:colOff>730807</xdr:colOff>
      <xdr:row>246</xdr:row>
      <xdr:rowOff>1</xdr:rowOff>
    </xdr:to>
    <xdr:sp macro="" textlink="">
      <xdr:nvSpPr>
        <xdr:cNvPr id="169" name="Oval 168">
          <a:extLst>
            <a:ext uri="{FF2B5EF4-FFF2-40B4-BE49-F238E27FC236}">
              <a16:creationId xmlns:a16="http://schemas.microsoft.com/office/drawing/2014/main" id="{02B6CA9C-FA35-D6A0-3E01-A7BB7CD5AA39}"/>
            </a:ext>
          </a:extLst>
        </xdr:cNvPr>
        <xdr:cNvSpPr/>
      </xdr:nvSpPr>
      <xdr:spPr>
        <a:xfrm>
          <a:off x="13497764982" y="45813580"/>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716450</xdr:colOff>
      <xdr:row>244</xdr:row>
      <xdr:rowOff>172149</xdr:rowOff>
    </xdr:from>
    <xdr:to>
      <xdr:col>11</xdr:col>
      <xdr:colOff>388672</xdr:colOff>
      <xdr:row>245</xdr:row>
      <xdr:rowOff>189974</xdr:rowOff>
    </xdr:to>
    <xdr:cxnSp macro="">
      <xdr:nvCxnSpPr>
        <xdr:cNvPr id="172" name="Straight Connector 171">
          <a:extLst>
            <a:ext uri="{FF2B5EF4-FFF2-40B4-BE49-F238E27FC236}">
              <a16:creationId xmlns:a16="http://schemas.microsoft.com/office/drawing/2014/main" id="{C13DEBBC-733D-5219-29D8-B452CF2D0A46}"/>
            </a:ext>
          </a:extLst>
        </xdr:cNvPr>
        <xdr:cNvCxnSpPr>
          <a:stCxn id="160" idx="5"/>
          <a:endCxn id="169" idx="3"/>
        </xdr:cNvCxnSpPr>
      </xdr:nvCxnSpPr>
      <xdr:spPr>
        <a:xfrm>
          <a:off x="13497282731" y="45678254"/>
          <a:ext cx="496608" cy="222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236175</xdr:colOff>
      <xdr:row>245</xdr:row>
      <xdr:rowOff>172148</xdr:rowOff>
    </xdr:from>
    <xdr:to>
      <xdr:col>10</xdr:col>
      <xdr:colOff>633759</xdr:colOff>
      <xdr:row>247</xdr:row>
      <xdr:rowOff>91352</xdr:rowOff>
    </xdr:to>
    <xdr:cxnSp macro="">
      <xdr:nvCxnSpPr>
        <xdr:cNvPr id="173" name="Straight Connector 172">
          <a:extLst>
            <a:ext uri="{FF2B5EF4-FFF2-40B4-BE49-F238E27FC236}">
              <a16:creationId xmlns:a16="http://schemas.microsoft.com/office/drawing/2014/main" id="{691ACD73-712A-73D3-65E1-A424A1624D69}"/>
            </a:ext>
          </a:extLst>
        </xdr:cNvPr>
        <xdr:cNvCxnSpPr>
          <a:endCxn id="168" idx="2"/>
        </xdr:cNvCxnSpPr>
      </xdr:nvCxnSpPr>
      <xdr:spPr>
        <a:xfrm>
          <a:off x="13497862030" y="45883236"/>
          <a:ext cx="397584" cy="3291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462450</xdr:colOff>
      <xdr:row>247</xdr:row>
      <xdr:rowOff>83025</xdr:rowOff>
    </xdr:from>
    <xdr:to>
      <xdr:col>10</xdr:col>
      <xdr:colOff>161408</xdr:colOff>
      <xdr:row>250</xdr:row>
      <xdr:rowOff>38464</xdr:rowOff>
    </xdr:to>
    <xdr:cxnSp macro="">
      <xdr:nvCxnSpPr>
        <xdr:cNvPr id="175" name="Straight Connector 174">
          <a:extLst>
            <a:ext uri="{FF2B5EF4-FFF2-40B4-BE49-F238E27FC236}">
              <a16:creationId xmlns:a16="http://schemas.microsoft.com/office/drawing/2014/main" id="{FCA034C3-DD0B-E306-A974-3A267628665F}"/>
            </a:ext>
          </a:extLst>
        </xdr:cNvPr>
        <xdr:cNvCxnSpPr>
          <a:endCxn id="167" idx="3"/>
        </xdr:cNvCxnSpPr>
      </xdr:nvCxnSpPr>
      <xdr:spPr>
        <a:xfrm>
          <a:off x="13498334381" y="46204078"/>
          <a:ext cx="523344" cy="57038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819929</xdr:colOff>
      <xdr:row>249</xdr:row>
      <xdr:rowOff>181060</xdr:rowOff>
    </xdr:from>
    <xdr:to>
      <xdr:col>9</xdr:col>
      <xdr:colOff>442144</xdr:colOff>
      <xdr:row>252</xdr:row>
      <xdr:rowOff>155965</xdr:rowOff>
    </xdr:to>
    <xdr:cxnSp macro="">
      <xdr:nvCxnSpPr>
        <xdr:cNvPr id="177" name="Straight Connector 176">
          <a:extLst>
            <a:ext uri="{FF2B5EF4-FFF2-40B4-BE49-F238E27FC236}">
              <a16:creationId xmlns:a16="http://schemas.microsoft.com/office/drawing/2014/main" id="{0B10DD4C-EB9A-B238-09AA-A933FFAA7DA7}"/>
            </a:ext>
          </a:extLst>
        </xdr:cNvPr>
        <xdr:cNvCxnSpPr/>
      </xdr:nvCxnSpPr>
      <xdr:spPr>
        <a:xfrm>
          <a:off x="13498878031" y="46712078"/>
          <a:ext cx="446601" cy="58985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596133</xdr:colOff>
      <xdr:row>252</xdr:row>
      <xdr:rowOff>140955</xdr:rowOff>
    </xdr:from>
    <xdr:to>
      <xdr:col>8</xdr:col>
      <xdr:colOff>798635</xdr:colOff>
      <xdr:row>254</xdr:row>
      <xdr:rowOff>77395</xdr:rowOff>
    </xdr:to>
    <xdr:cxnSp macro="">
      <xdr:nvCxnSpPr>
        <xdr:cNvPr id="179" name="Straight Connector 178">
          <a:extLst>
            <a:ext uri="{FF2B5EF4-FFF2-40B4-BE49-F238E27FC236}">
              <a16:creationId xmlns:a16="http://schemas.microsoft.com/office/drawing/2014/main" id="{815D2224-7E0E-BE86-40EC-0AB6526324E7}"/>
            </a:ext>
          </a:extLst>
        </xdr:cNvPr>
        <xdr:cNvCxnSpPr>
          <a:endCxn id="165" idx="1"/>
        </xdr:cNvCxnSpPr>
      </xdr:nvCxnSpPr>
      <xdr:spPr>
        <a:xfrm>
          <a:off x="13499345926" y="47286920"/>
          <a:ext cx="202502" cy="34640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160423</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200</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200</a:t>
              </a:r>
              <a:endParaRPr lang="en-US" sz="1100"/>
            </a:p>
          </xdr:txBody>
        </xdr:sp>
      </mc:Fallback>
    </mc:AlternateContent>
    <xdr:clientData/>
  </xdr:oneCellAnchor>
  <xdr:oneCellAnchor>
    <xdr:from>
      <xdr:col>8</xdr:col>
      <xdr:colOff>427791</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180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180</a:t>
              </a:r>
              <a:endParaRPr lang="en-US" sz="1100"/>
            </a:p>
          </xdr:txBody>
        </xdr:sp>
      </mc:Fallback>
    </mc:AlternateContent>
    <xdr:clientData/>
  </xdr:oneCellAnchor>
  <xdr:oneCellAnchor>
    <xdr:from>
      <xdr:col>11</xdr:col>
      <xdr:colOff>169323</xdr:colOff>
      <xdr:row>252</xdr:row>
      <xdr:rowOff>124326</xdr:rowOff>
    </xdr:from>
    <xdr:ext cx="762229" cy="140872"/>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40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40</a:t>
              </a:r>
              <a:endParaRPr lang="en-US" sz="1100"/>
            </a:p>
          </xdr:txBody>
        </xdr:sp>
      </mc:Fallback>
    </mc:AlternateContent>
    <xdr:clientData/>
  </xdr:oneCellAnchor>
  <xdr:oneCellAnchor>
    <xdr:from>
      <xdr:col>9</xdr:col>
      <xdr:colOff>4686</xdr:colOff>
      <xdr:row>254</xdr:row>
      <xdr:rowOff>155519</xdr:rowOff>
    </xdr:from>
    <xdr:ext cx="762229" cy="140872"/>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150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150</a:t>
              </a:r>
              <a:endParaRPr lang="en-US" sz="1100"/>
            </a:p>
          </xdr:txBody>
        </xdr:sp>
      </mc:Fallback>
    </mc:AlternateContent>
    <xdr:clientData/>
  </xdr:oneCellAnchor>
  <xdr:oneCellAnchor>
    <xdr:from>
      <xdr:col>11</xdr:col>
      <xdr:colOff>182920</xdr:colOff>
      <xdr:row>249</xdr:row>
      <xdr:rowOff>159975</xdr:rowOff>
    </xdr:from>
    <xdr:ext cx="762229" cy="140872"/>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80</a:t>
              </a:r>
              <a:endParaRPr lang="en-US" sz="1100"/>
            </a:p>
          </xdr:txBody>
        </xdr:sp>
      </mc:Fallback>
    </mc:AlternateContent>
    <xdr:clientData/>
  </xdr:oneCellAnchor>
  <xdr:oneCellAnchor>
    <xdr:from>
      <xdr:col>9</xdr:col>
      <xdr:colOff>659968</xdr:colOff>
      <xdr:row>254</xdr:row>
      <xdr:rowOff>128782</xdr:rowOff>
    </xdr:from>
    <xdr:ext cx="762229" cy="14087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11</xdr:col>
      <xdr:colOff>183161</xdr:colOff>
      <xdr:row>247</xdr:row>
      <xdr:rowOff>30747</xdr:rowOff>
    </xdr:from>
    <xdr:ext cx="762229" cy="140872"/>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10</xdr:col>
      <xdr:colOff>366091</xdr:colOff>
      <xdr:row>254</xdr:row>
      <xdr:rowOff>133238</xdr:rowOff>
    </xdr:from>
    <xdr:ext cx="762229" cy="1408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60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60</a:t>
              </a:r>
              <a:endParaRPr lang="en-US" sz="1100"/>
            </a:p>
          </xdr:txBody>
        </xdr:sp>
      </mc:Fallback>
    </mc:AlternateContent>
    <xdr:clientData/>
  </xdr:oneCellAnchor>
  <xdr:oneCellAnchor>
    <xdr:from>
      <xdr:col>11</xdr:col>
      <xdr:colOff>232179</xdr:colOff>
      <xdr:row>245</xdr:row>
      <xdr:rowOff>88677</xdr:rowOff>
    </xdr:from>
    <xdr:ext cx="762229" cy="156518"/>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130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130</a:t>
              </a:r>
              <a:endParaRPr lang="en-US" sz="1100"/>
            </a:p>
          </xdr:txBody>
        </xdr:sp>
      </mc:Fallback>
    </mc:AlternateContent>
    <xdr:clientData/>
  </xdr:oneCellAnchor>
  <xdr:oneCellAnchor>
    <xdr:from>
      <xdr:col>11</xdr:col>
      <xdr:colOff>254460</xdr:colOff>
      <xdr:row>244</xdr:row>
      <xdr:rowOff>48572</xdr:rowOff>
    </xdr:from>
    <xdr:ext cx="762229" cy="156518"/>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140</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140</a:t>
              </a:r>
              <a:endParaRPr lang="en-US" sz="1100"/>
            </a:p>
          </xdr:txBody>
        </xdr:sp>
      </mc:Fallback>
    </mc:AlternateContent>
    <xdr:clientData/>
  </xdr:oneCellAnchor>
  <xdr:oneCellAnchor>
    <xdr:from>
      <xdr:col>8</xdr:col>
      <xdr:colOff>22635</xdr:colOff>
      <xdr:row>253</xdr:row>
      <xdr:rowOff>119128</xdr:rowOff>
    </xdr:from>
    <xdr:ext cx="76222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a:t>
              </a:r>
              <a:endParaRPr lang="en-US" sz="1100"/>
            </a:p>
          </xdr:txBody>
        </xdr:sp>
      </mc:Fallback>
    </mc:AlternateContent>
    <xdr:clientData/>
  </xdr:oneCellAnchor>
  <xdr:oneCellAnchor>
    <xdr:from>
      <xdr:col>8</xdr:col>
      <xdr:colOff>309897</xdr:colOff>
      <xdr:row>251</xdr:row>
      <xdr:rowOff>184645</xdr:rowOff>
    </xdr:from>
    <xdr:ext cx="762229"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a:t>
              </a:r>
              <a:endParaRPr lang="en-US" sz="1100"/>
            </a:p>
          </xdr:txBody>
        </xdr:sp>
      </mc:Fallback>
    </mc:AlternateContent>
    <xdr:clientData/>
  </xdr:oneCellAnchor>
  <xdr:oneCellAnchor>
    <xdr:from>
      <xdr:col>8</xdr:col>
      <xdr:colOff>718112</xdr:colOff>
      <xdr:row>248</xdr:row>
      <xdr:rowOff>184645</xdr:rowOff>
    </xdr:from>
    <xdr:ext cx="762229"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a:t>
              </a:r>
              <a:endParaRPr lang="en-US" sz="1100"/>
            </a:p>
          </xdr:txBody>
        </xdr:sp>
      </mc:Fallback>
    </mc:AlternateContent>
    <xdr:clientData/>
  </xdr:oneCellAnchor>
  <xdr:oneCellAnchor>
    <xdr:from>
      <xdr:col>9</xdr:col>
      <xdr:colOff>501406</xdr:colOff>
      <xdr:row>246</xdr:row>
      <xdr:rowOff>68732</xdr:rowOff>
    </xdr:from>
    <xdr:ext cx="762229"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10</xdr:col>
      <xdr:colOff>209105</xdr:colOff>
      <xdr:row>244</xdr:row>
      <xdr:rowOff>134248</xdr:rowOff>
    </xdr:from>
    <xdr:ext cx="762229"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a:t>
              </a:r>
              <a:endParaRPr lang="en-US" sz="1100"/>
            </a:p>
          </xdr:txBody>
        </xdr:sp>
      </mc:Fallback>
    </mc:AlternateContent>
    <xdr:clientData/>
  </xdr:oneCellAnchor>
  <xdr:oneCellAnchor>
    <xdr:from>
      <xdr:col>11</xdr:col>
      <xdr:colOff>103272</xdr:colOff>
      <xdr:row>243</xdr:row>
      <xdr:rowOff>104009</xdr:rowOff>
    </xdr:from>
    <xdr:ext cx="762229"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a:t>
              </a:r>
              <a:endParaRPr lang="en-US" sz="1100"/>
            </a:p>
          </xdr:txBody>
        </xdr:sp>
      </mc:Fallback>
    </mc:AlternateContent>
    <xdr:clientData/>
  </xdr:oneCellAnchor>
  <xdr:twoCellAnchor>
    <xdr:from>
      <xdr:col>2</xdr:col>
      <xdr:colOff>24356</xdr:colOff>
      <xdr:row>34</xdr:row>
      <xdr:rowOff>100904</xdr:rowOff>
    </xdr:from>
    <xdr:to>
      <xdr:col>2</xdr:col>
      <xdr:colOff>339811</xdr:colOff>
      <xdr:row>34</xdr:row>
      <xdr:rowOff>104691</xdr:rowOff>
    </xdr:to>
    <xdr:cxnSp macro="">
      <xdr:nvCxnSpPr>
        <xdr:cNvPr id="8" name="Straight Arrow Connector 7">
          <a:extLst>
            <a:ext uri="{FF2B5EF4-FFF2-40B4-BE49-F238E27FC236}">
              <a16:creationId xmlns:a16="http://schemas.microsoft.com/office/drawing/2014/main" id="{0A99B549-EDD0-F05D-19B1-7796506EF541}"/>
            </a:ext>
          </a:extLst>
        </xdr:cNvPr>
        <xdr:cNvCxnSpPr>
          <a:stCxn id="15" idx="6"/>
        </xdr:cNvCxnSpPr>
      </xdr:nvCxnSpPr>
      <xdr:spPr>
        <a:xfrm flipV="1">
          <a:off x="13508751093" y="5981178"/>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17397</xdr:colOff>
      <xdr:row>34</xdr:row>
      <xdr:rowOff>107863</xdr:rowOff>
    </xdr:from>
    <xdr:to>
      <xdr:col>2</xdr:col>
      <xdr:colOff>24356</xdr:colOff>
      <xdr:row>35</xdr:row>
      <xdr:rowOff>69589</xdr:rowOff>
    </xdr:to>
    <xdr:cxnSp macro="">
      <xdr:nvCxnSpPr>
        <xdr:cNvPr id="12" name="Straight Arrow Connector 11">
          <a:extLst>
            <a:ext uri="{FF2B5EF4-FFF2-40B4-BE49-F238E27FC236}">
              <a16:creationId xmlns:a16="http://schemas.microsoft.com/office/drawing/2014/main" id="{7B0DBB4E-1A3E-A5E9-3F22-E7E185E75753}"/>
            </a:ext>
          </a:extLst>
        </xdr:cNvPr>
        <xdr:cNvCxnSpPr/>
      </xdr:nvCxnSpPr>
      <xdr:spPr>
        <a:xfrm>
          <a:off x="13509066548" y="5988137"/>
          <a:ext cx="6959" cy="1635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254000</xdr:colOff>
      <xdr:row>36</xdr:row>
      <xdr:rowOff>3480</xdr:rowOff>
    </xdr:from>
    <xdr:to>
      <xdr:col>1</xdr:col>
      <xdr:colOff>569455</xdr:colOff>
      <xdr:row>36</xdr:row>
      <xdr:rowOff>7267</xdr:rowOff>
    </xdr:to>
    <xdr:cxnSp macro="">
      <xdr:nvCxnSpPr>
        <xdr:cNvPr id="14" name="Straight Arrow Connector 13">
          <a:extLst>
            <a:ext uri="{FF2B5EF4-FFF2-40B4-BE49-F238E27FC236}">
              <a16:creationId xmlns:a16="http://schemas.microsoft.com/office/drawing/2014/main" id="{A2C10E2B-2D80-98A6-C72D-36187616DA1A}"/>
            </a:ext>
          </a:extLst>
        </xdr:cNvPr>
        <xdr:cNvCxnSpPr/>
      </xdr:nvCxnSpPr>
      <xdr:spPr>
        <a:xfrm flipV="1">
          <a:off x="13509346079" y="6287370"/>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281835</xdr:colOff>
      <xdr:row>36</xdr:row>
      <xdr:rowOff>31316</xdr:rowOff>
    </xdr:from>
    <xdr:to>
      <xdr:col>1</xdr:col>
      <xdr:colOff>292274</xdr:colOff>
      <xdr:row>37</xdr:row>
      <xdr:rowOff>167013</xdr:rowOff>
    </xdr:to>
    <xdr:cxnSp macro="">
      <xdr:nvCxnSpPr>
        <xdr:cNvPr id="22" name="Straight Arrow Connector 21">
          <a:extLst>
            <a:ext uri="{FF2B5EF4-FFF2-40B4-BE49-F238E27FC236}">
              <a16:creationId xmlns:a16="http://schemas.microsoft.com/office/drawing/2014/main" id="{65785B9C-8AD8-C2F1-417E-3D43A2277EAB}"/>
            </a:ext>
          </a:extLst>
        </xdr:cNvPr>
        <xdr:cNvCxnSpPr/>
      </xdr:nvCxnSpPr>
      <xdr:spPr>
        <a:xfrm>
          <a:off x="13509623260" y="6315206"/>
          <a:ext cx="10439" cy="3375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24355</xdr:colOff>
      <xdr:row>34</xdr:row>
      <xdr:rowOff>93945</xdr:rowOff>
    </xdr:from>
    <xdr:to>
      <xdr:col>6</xdr:col>
      <xdr:colOff>339810</xdr:colOff>
      <xdr:row>34</xdr:row>
      <xdr:rowOff>97732</xdr:rowOff>
    </xdr:to>
    <xdr:cxnSp macro="">
      <xdr:nvCxnSpPr>
        <xdr:cNvPr id="36" name="Straight Arrow Connector 35">
          <a:extLst>
            <a:ext uri="{FF2B5EF4-FFF2-40B4-BE49-F238E27FC236}">
              <a16:creationId xmlns:a16="http://schemas.microsoft.com/office/drawing/2014/main" id="{7B7E4372-FDC1-D20B-A2AE-3DA896FF1F0F}"/>
            </a:ext>
          </a:extLst>
        </xdr:cNvPr>
        <xdr:cNvCxnSpPr/>
      </xdr:nvCxnSpPr>
      <xdr:spPr>
        <a:xfrm flipV="1">
          <a:off x="13505452573" y="5974219"/>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20876</xdr:colOff>
      <xdr:row>34</xdr:row>
      <xdr:rowOff>100904</xdr:rowOff>
    </xdr:from>
    <xdr:to>
      <xdr:col>6</xdr:col>
      <xdr:colOff>24355</xdr:colOff>
      <xdr:row>36</xdr:row>
      <xdr:rowOff>6959</xdr:rowOff>
    </xdr:to>
    <xdr:cxnSp macro="">
      <xdr:nvCxnSpPr>
        <xdr:cNvPr id="39" name="Straight Arrow Connector 38">
          <a:extLst>
            <a:ext uri="{FF2B5EF4-FFF2-40B4-BE49-F238E27FC236}">
              <a16:creationId xmlns:a16="http://schemas.microsoft.com/office/drawing/2014/main" id="{EC26F1C1-EF47-D333-C832-B3C771F3A82F}"/>
            </a:ext>
          </a:extLst>
        </xdr:cNvPr>
        <xdr:cNvCxnSpPr/>
      </xdr:nvCxnSpPr>
      <xdr:spPr>
        <a:xfrm>
          <a:off x="13505768028" y="5981178"/>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501040</xdr:colOff>
      <xdr:row>35</xdr:row>
      <xdr:rowOff>187890</xdr:rowOff>
    </xdr:from>
    <xdr:to>
      <xdr:col>5</xdr:col>
      <xdr:colOff>816495</xdr:colOff>
      <xdr:row>35</xdr:row>
      <xdr:rowOff>191677</xdr:rowOff>
    </xdr:to>
    <xdr:cxnSp macro="">
      <xdr:nvCxnSpPr>
        <xdr:cNvPr id="51" name="Straight Arrow Connector 50">
          <a:extLst>
            <a:ext uri="{FF2B5EF4-FFF2-40B4-BE49-F238E27FC236}">
              <a16:creationId xmlns:a16="http://schemas.microsoft.com/office/drawing/2014/main" id="{5C4C23C1-5512-CB16-86AB-1F1D9C991BE0}"/>
            </a:ext>
          </a:extLst>
        </xdr:cNvPr>
        <xdr:cNvCxnSpPr/>
      </xdr:nvCxnSpPr>
      <xdr:spPr>
        <a:xfrm flipV="1">
          <a:off x="13505800518" y="6269972"/>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497561</xdr:colOff>
      <xdr:row>35</xdr:row>
      <xdr:rowOff>194849</xdr:rowOff>
    </xdr:from>
    <xdr:to>
      <xdr:col>5</xdr:col>
      <xdr:colOff>501040</xdr:colOff>
      <xdr:row>37</xdr:row>
      <xdr:rowOff>100903</xdr:rowOff>
    </xdr:to>
    <xdr:cxnSp macro="">
      <xdr:nvCxnSpPr>
        <xdr:cNvPr id="54" name="Straight Arrow Connector 53">
          <a:extLst>
            <a:ext uri="{FF2B5EF4-FFF2-40B4-BE49-F238E27FC236}">
              <a16:creationId xmlns:a16="http://schemas.microsoft.com/office/drawing/2014/main" id="{4E709C02-FA14-C02C-DD7A-187CDDAF3815}"/>
            </a:ext>
          </a:extLst>
        </xdr:cNvPr>
        <xdr:cNvCxnSpPr/>
      </xdr:nvCxnSpPr>
      <xdr:spPr>
        <a:xfrm>
          <a:off x="13506115973" y="6276931"/>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199908</xdr:colOff>
      <xdr:row>108</xdr:row>
      <xdr:rowOff>141111</xdr:rowOff>
    </xdr:from>
    <xdr:to>
      <xdr:col>9</xdr:col>
      <xdr:colOff>211667</xdr:colOff>
      <xdr:row>121</xdr:row>
      <xdr:rowOff>66636</xdr:rowOff>
    </xdr:to>
    <xdr:cxnSp macro="">
      <xdr:nvCxnSpPr>
        <xdr:cNvPr id="23" name="Straight Arrow Connector 22">
          <a:extLst>
            <a:ext uri="{FF2B5EF4-FFF2-40B4-BE49-F238E27FC236}">
              <a16:creationId xmlns:a16="http://schemas.microsoft.com/office/drawing/2014/main" id="{E081DB7F-2294-8A07-A14E-4DF0F14BEF15}"/>
            </a:ext>
          </a:extLst>
        </xdr:cNvPr>
        <xdr:cNvCxnSpPr/>
      </xdr:nvCxnSpPr>
      <xdr:spPr>
        <a:xfrm flipV="1">
          <a:off x="13543025216" y="22225000"/>
          <a:ext cx="11759" cy="257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744754</xdr:colOff>
      <xdr:row>106</xdr:row>
      <xdr:rowOff>193477</xdr:rowOff>
    </xdr:from>
    <xdr:ext cx="2234221"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7</xdr:col>
      <xdr:colOff>732995</xdr:colOff>
      <xdr:row>107</xdr:row>
      <xdr:rowOff>142520</xdr:rowOff>
    </xdr:from>
    <xdr:ext cx="2234221" cy="1907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פתיתים</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פתיתים</a:t>
              </a:r>
              <a:endParaRPr lang="en-US" sz="1100"/>
            </a:p>
          </xdr:txBody>
        </xdr:sp>
      </mc:Fallback>
    </mc:AlternateContent>
    <xdr:clientData/>
  </xdr:oneCellAnchor>
  <xdr:twoCellAnchor>
    <xdr:from>
      <xdr:col>5</xdr:col>
      <xdr:colOff>86234</xdr:colOff>
      <xdr:row>118</xdr:row>
      <xdr:rowOff>105833</xdr:rowOff>
    </xdr:from>
    <xdr:to>
      <xdr:col>9</xdr:col>
      <xdr:colOff>803550</xdr:colOff>
      <xdr:row>118</xdr:row>
      <xdr:rowOff>105833</xdr:rowOff>
    </xdr:to>
    <xdr:cxnSp macro="">
      <xdr:nvCxnSpPr>
        <xdr:cNvPr id="48" name="Straight Arrow Connector 47">
          <a:extLst>
            <a:ext uri="{FF2B5EF4-FFF2-40B4-BE49-F238E27FC236}">
              <a16:creationId xmlns:a16="http://schemas.microsoft.com/office/drawing/2014/main" id="{0075617F-FB4C-085F-590F-372D8D58EEA2}"/>
            </a:ext>
          </a:extLst>
        </xdr:cNvPr>
        <xdr:cNvCxnSpPr/>
      </xdr:nvCxnSpPr>
      <xdr:spPr>
        <a:xfrm>
          <a:off x="13542433333" y="24227993"/>
          <a:ext cx="402558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423334</xdr:colOff>
      <xdr:row>117</xdr:row>
      <xdr:rowOff>103324</xdr:rowOff>
    </xdr:from>
    <xdr:ext cx="223422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3</xdr:col>
      <xdr:colOff>423334</xdr:colOff>
      <xdr:row>118</xdr:row>
      <xdr:rowOff>99405</xdr:rowOff>
    </xdr:from>
    <xdr:ext cx="2234221" cy="190758"/>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פסטה</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פסטה</a:t>
              </a:r>
              <a:endParaRPr lang="en-US" sz="1100"/>
            </a:p>
          </xdr:txBody>
        </xdr:sp>
      </mc:Fallback>
    </mc:AlternateContent>
    <xdr:clientData/>
  </xdr:oneCellAnchor>
  <xdr:twoCellAnchor>
    <xdr:from>
      <xdr:col>9</xdr:col>
      <xdr:colOff>125432</xdr:colOff>
      <xdr:row>110</xdr:row>
      <xdr:rowOff>31359</xdr:rowOff>
    </xdr:from>
    <xdr:to>
      <xdr:col>9</xdr:col>
      <xdr:colOff>293982</xdr:colOff>
      <xdr:row>111</xdr:row>
      <xdr:rowOff>3921</xdr:rowOff>
    </xdr:to>
    <xdr:sp macro="" textlink="">
      <xdr:nvSpPr>
        <xdr:cNvPr id="148" name="Oval 147">
          <a:extLst>
            <a:ext uri="{FF2B5EF4-FFF2-40B4-BE49-F238E27FC236}">
              <a16:creationId xmlns:a16="http://schemas.microsoft.com/office/drawing/2014/main" id="{4F2ECF4B-90AA-6E80-23B9-37D619190941}"/>
            </a:ext>
          </a:extLst>
        </xdr:cNvPr>
        <xdr:cNvSpPr/>
      </xdr:nvSpPr>
      <xdr:spPr>
        <a:xfrm>
          <a:off x="13542942901" y="22522902"/>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9</xdr:col>
      <xdr:colOff>207748</xdr:colOff>
      <xdr:row>110</xdr:row>
      <xdr:rowOff>32767</xdr:rowOff>
    </xdr:from>
    <xdr:ext cx="1073975"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=150</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𝑌_𝑀𝐴𝑋=150</a:t>
              </a:r>
              <a:endParaRPr lang="en-US" sz="1100"/>
            </a:p>
          </xdr:txBody>
        </xdr:sp>
      </mc:Fallback>
    </mc:AlternateContent>
    <xdr:clientData/>
  </xdr:oneCellAnchor>
  <xdr:twoCellAnchor>
    <xdr:from>
      <xdr:col>7</xdr:col>
      <xdr:colOff>740836</xdr:colOff>
      <xdr:row>111</xdr:row>
      <xdr:rowOff>145031</xdr:rowOff>
    </xdr:from>
    <xdr:to>
      <xdr:col>8</xdr:col>
      <xdr:colOff>82318</xdr:colOff>
      <xdr:row>112</xdr:row>
      <xdr:rowOff>117592</xdr:rowOff>
    </xdr:to>
    <xdr:sp macro="" textlink="">
      <xdr:nvSpPr>
        <xdr:cNvPr id="155" name="Oval 154">
          <a:extLst>
            <a:ext uri="{FF2B5EF4-FFF2-40B4-BE49-F238E27FC236}">
              <a16:creationId xmlns:a16="http://schemas.microsoft.com/office/drawing/2014/main" id="{FF528613-7EBD-BEA9-C69A-CDCC2A1AC352}"/>
            </a:ext>
          </a:extLst>
        </xdr:cNvPr>
        <xdr:cNvSpPr/>
      </xdr:nvSpPr>
      <xdr:spPr>
        <a:xfrm>
          <a:off x="13543981633" y="2284040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650681</xdr:colOff>
      <xdr:row>111</xdr:row>
      <xdr:rowOff>158199</xdr:rowOff>
    </xdr:from>
    <xdr:ext cx="1073975"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7</xdr:col>
      <xdr:colOff>254786</xdr:colOff>
      <xdr:row>118</xdr:row>
      <xdr:rowOff>138601</xdr:rowOff>
    </xdr:from>
    <xdr:ext cx="1073975"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7</xdr:col>
      <xdr:colOff>176394</xdr:colOff>
      <xdr:row>114</xdr:row>
      <xdr:rowOff>70556</xdr:rowOff>
    </xdr:from>
    <xdr:to>
      <xdr:col>7</xdr:col>
      <xdr:colOff>344944</xdr:colOff>
      <xdr:row>115</xdr:row>
      <xdr:rowOff>43118</xdr:rowOff>
    </xdr:to>
    <xdr:sp macro="" textlink="">
      <xdr:nvSpPr>
        <xdr:cNvPr id="161" name="Oval 160">
          <a:extLst>
            <a:ext uri="{FF2B5EF4-FFF2-40B4-BE49-F238E27FC236}">
              <a16:creationId xmlns:a16="http://schemas.microsoft.com/office/drawing/2014/main" id="{4346C962-0857-E0A7-C80F-E90A5993C7CC}"/>
            </a:ext>
          </a:extLst>
        </xdr:cNvPr>
        <xdr:cNvSpPr/>
      </xdr:nvSpPr>
      <xdr:spPr>
        <a:xfrm>
          <a:off x="13544546075" y="23377408"/>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533089</xdr:colOff>
      <xdr:row>118</xdr:row>
      <xdr:rowOff>122921</xdr:rowOff>
    </xdr:from>
    <xdr:ext cx="10739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8</xdr:col>
      <xdr:colOff>642842</xdr:colOff>
      <xdr:row>114</xdr:row>
      <xdr:rowOff>103322</xdr:rowOff>
    </xdr:from>
    <xdr:ext cx="1073975"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148953</xdr:colOff>
      <xdr:row>119</xdr:row>
      <xdr:rowOff>13168</xdr:rowOff>
    </xdr:from>
    <xdr:ext cx="1073975"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6</xdr:col>
      <xdr:colOff>615402</xdr:colOff>
      <xdr:row>118</xdr:row>
      <xdr:rowOff>11761</xdr:rowOff>
    </xdr:from>
    <xdr:to>
      <xdr:col>6</xdr:col>
      <xdr:colOff>783952</xdr:colOff>
      <xdr:row>118</xdr:row>
      <xdr:rowOff>188150</xdr:rowOff>
    </xdr:to>
    <xdr:sp macro="" textlink="">
      <xdr:nvSpPr>
        <xdr:cNvPr id="174" name="Oval 173">
          <a:extLst>
            <a:ext uri="{FF2B5EF4-FFF2-40B4-BE49-F238E27FC236}">
              <a16:creationId xmlns:a16="http://schemas.microsoft.com/office/drawing/2014/main" id="{1C5A5C2F-E002-EDD0-F900-D0141F241133}"/>
            </a:ext>
          </a:extLst>
        </xdr:cNvPr>
        <xdr:cNvSpPr/>
      </xdr:nvSpPr>
      <xdr:spPr>
        <a:xfrm>
          <a:off x="13544934135" y="2413392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125434</xdr:colOff>
      <xdr:row>120</xdr:row>
      <xdr:rowOff>32766</xdr:rowOff>
    </xdr:from>
    <xdr:ext cx="1073975"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8</xdr:col>
      <xdr:colOff>82318</xdr:colOff>
      <xdr:row>110</xdr:row>
      <xdr:rowOff>119554</xdr:rowOff>
    </xdr:from>
    <xdr:to>
      <xdr:col>9</xdr:col>
      <xdr:colOff>125432</xdr:colOff>
      <xdr:row>112</xdr:row>
      <xdr:rowOff>29398</xdr:rowOff>
    </xdr:to>
    <xdr:cxnSp macro="">
      <xdr:nvCxnSpPr>
        <xdr:cNvPr id="180" name="Straight Connector 179">
          <a:extLst>
            <a:ext uri="{FF2B5EF4-FFF2-40B4-BE49-F238E27FC236}">
              <a16:creationId xmlns:a16="http://schemas.microsoft.com/office/drawing/2014/main" id="{367C5D54-9BD5-044C-19AA-F2B6D7547D82}"/>
            </a:ext>
          </a:extLst>
        </xdr:cNvPr>
        <xdr:cNvCxnSpPr>
          <a:stCxn id="148" idx="6"/>
          <a:endCxn id="155" idx="2"/>
        </xdr:cNvCxnSpPr>
      </xdr:nvCxnSpPr>
      <xdr:spPr>
        <a:xfrm>
          <a:off x="13543111451" y="22611097"/>
          <a:ext cx="870182" cy="317499"/>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320260</xdr:colOff>
      <xdr:row>112</xdr:row>
      <xdr:rowOff>91760</xdr:rowOff>
    </xdr:from>
    <xdr:to>
      <xdr:col>7</xdr:col>
      <xdr:colOff>765520</xdr:colOff>
      <xdr:row>114</xdr:row>
      <xdr:rowOff>96388</xdr:rowOff>
    </xdr:to>
    <xdr:cxnSp macro="">
      <xdr:nvCxnSpPr>
        <xdr:cNvPr id="186" name="Straight Connector 185">
          <a:extLst>
            <a:ext uri="{FF2B5EF4-FFF2-40B4-BE49-F238E27FC236}">
              <a16:creationId xmlns:a16="http://schemas.microsoft.com/office/drawing/2014/main" id="{80B0B95B-80C7-0D3E-A9B5-6CCFF0264016}"/>
            </a:ext>
          </a:extLst>
        </xdr:cNvPr>
        <xdr:cNvCxnSpPr>
          <a:stCxn id="155" idx="5"/>
          <a:endCxn id="161" idx="1"/>
        </xdr:cNvCxnSpPr>
      </xdr:nvCxnSpPr>
      <xdr:spPr>
        <a:xfrm>
          <a:off x="13544125499" y="22990958"/>
          <a:ext cx="445260" cy="412282"/>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759268</xdr:colOff>
      <xdr:row>115</xdr:row>
      <xdr:rowOff>32964</xdr:rowOff>
    </xdr:from>
    <xdr:to>
      <xdr:col>7</xdr:col>
      <xdr:colOff>216755</xdr:colOff>
      <xdr:row>118</xdr:row>
      <xdr:rowOff>37593</xdr:rowOff>
    </xdr:to>
    <xdr:cxnSp macro="">
      <xdr:nvCxnSpPr>
        <xdr:cNvPr id="200" name="Straight Connector 199">
          <a:extLst>
            <a:ext uri="{FF2B5EF4-FFF2-40B4-BE49-F238E27FC236}">
              <a16:creationId xmlns:a16="http://schemas.microsoft.com/office/drawing/2014/main" id="{2C626D03-27EF-28C1-8868-9E5BA9B5B7CA}"/>
            </a:ext>
          </a:extLst>
        </xdr:cNvPr>
        <xdr:cNvCxnSpPr>
          <a:endCxn id="174" idx="1"/>
        </xdr:cNvCxnSpPr>
      </xdr:nvCxnSpPr>
      <xdr:spPr>
        <a:xfrm>
          <a:off x="13544674264" y="23543643"/>
          <a:ext cx="284555" cy="616110"/>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219507</xdr:colOff>
      <xdr:row>111</xdr:row>
      <xdr:rowOff>181721</xdr:rowOff>
    </xdr:from>
    <xdr:ext cx="1340517" cy="344582"/>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𝑀𝐶(𝑋)=(𝑌_2−𝑌_1)/(𝑋_2−𝑋_1 )</a:t>
              </a:r>
              <a:endParaRPr lang="en-US" sz="1100"/>
            </a:p>
          </xdr:txBody>
        </xdr:sp>
      </mc:Fallback>
    </mc:AlternateContent>
    <xdr:clientData/>
  </xdr:oneCellAnchor>
  <xdr:oneCellAnchor>
    <xdr:from>
      <xdr:col>3</xdr:col>
      <xdr:colOff>117592</xdr:colOff>
      <xdr:row>113</xdr:row>
      <xdr:rowOff>193480</xdr:rowOff>
    </xdr:from>
    <xdr:ext cx="3018174" cy="346762"/>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101</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𝑀𝐶(𝑋_101 )=(𝑌_𝐵−𝑌_𝐶)/(𝑋_𝐵−𝑋_𝐶 )=(100−40)/(100−160)=60/(−60)=−1</a:t>
              </a:r>
              <a:endParaRPr lang="en-US" sz="1100"/>
            </a:p>
          </xdr:txBody>
        </xdr:sp>
      </mc:Fallback>
    </mc:AlternateContent>
    <xdr:clientData/>
  </xdr:oneCellAnchor>
  <xdr:oneCellAnchor>
    <xdr:from>
      <xdr:col>8</xdr:col>
      <xdr:colOff>145031</xdr:colOff>
      <xdr:row>127</xdr:row>
      <xdr:rowOff>126844</xdr:rowOff>
    </xdr:from>
    <xdr:ext cx="2057833" cy="318036"/>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40</m:t>
                        </m:r>
                        <m:r>
                          <a:rPr lang="en-US" sz="1100" b="0" i="1">
                            <a:latin typeface="Cambria Math" panose="02040503050406030204" pitchFamily="18" charset="0"/>
                          </a:rPr>
                          <m:t>−</m:t>
                        </m:r>
                        <m:r>
                          <a:rPr lang="he-IL" sz="1100" b="0" i="1">
                            <a:latin typeface="Cambria Math" panose="02040503050406030204" pitchFamily="18" charset="0"/>
                          </a:rPr>
                          <m:t>0</m:t>
                        </m:r>
                      </m:num>
                      <m:den>
                        <m:r>
                          <a:rPr lang="he-IL" sz="1100" b="0" i="1">
                            <a:latin typeface="Cambria Math" panose="02040503050406030204" pitchFamily="18" charset="0"/>
                          </a:rPr>
                          <m:t>160−170</m:t>
                        </m:r>
                      </m:den>
                    </m:f>
                    <m:r>
                      <a:rPr lang="he-IL" sz="1100" b="0" i="1">
                        <a:latin typeface="Cambria Math" panose="02040503050406030204" pitchFamily="18" charset="0"/>
                      </a:rPr>
                      <m:t>=−4</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a:t>
              </a:r>
              <a:r>
                <a:rPr lang="he-IL" sz="1100" b="0" i="0">
                  <a:latin typeface="Cambria Math" panose="02040503050406030204" pitchFamily="18" charset="0"/>
                </a:rPr>
                <a:t>40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160−170</a:t>
              </a:r>
              <a:r>
                <a:rPr lang="en-US" sz="1100" b="0" i="0">
                  <a:latin typeface="Cambria Math" panose="02040503050406030204" pitchFamily="18" charset="0"/>
                </a:rPr>
                <a:t>)</a:t>
              </a:r>
              <a:r>
                <a:rPr lang="he-IL" sz="1100" b="0" i="0">
                  <a:latin typeface="Cambria Math" panose="02040503050406030204" pitchFamily="18" charset="0"/>
                </a:rPr>
                <a:t>=−4</a:t>
              </a:r>
              <a:endParaRPr lang="en-US" sz="1100"/>
            </a:p>
          </xdr:txBody>
        </xdr:sp>
      </mc:Fallback>
    </mc:AlternateContent>
    <xdr:clientData/>
  </xdr:oneCellAnchor>
  <xdr:oneCellAnchor>
    <xdr:from>
      <xdr:col>9</xdr:col>
      <xdr:colOff>741642</xdr:colOff>
      <xdr:row>308</xdr:row>
      <xdr:rowOff>78429</xdr:rowOff>
    </xdr:from>
    <xdr:ext cx="2260088" cy="316305"/>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𝑎𝑐𝑡𝑢𝑎𝑙</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m:t>
                        </m:r>
                      </m:num>
                      <m:den>
                        <m:r>
                          <a:rPr lang="en-US" sz="1100" b="0" i="1">
                            <a:latin typeface="Cambria Math" panose="02040503050406030204" pitchFamily="18" charset="0"/>
                          </a:rPr>
                          <m:t>30</m:t>
                        </m:r>
                      </m:den>
                    </m:f>
                    <m:r>
                      <a:rPr lang="en-US" sz="1100" b="0" i="1">
                        <a:latin typeface="Cambria Math" panose="02040503050406030204" pitchFamily="18" charset="0"/>
                      </a:rPr>
                      <m:t>=1.3333</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(𝑌_𝑀𝐴𝑋−𝑌_𝑎𝑐𝑡𝑢𝑎𝑙)/𝑋=(40−0)/30=1.3333</a:t>
              </a:r>
              <a:endParaRPr lang="en-US" sz="1100"/>
            </a:p>
          </xdr:txBody>
        </xdr:sp>
      </mc:Fallback>
    </mc:AlternateContent>
    <xdr:clientData/>
  </xdr:oneCellAnchor>
  <xdr:twoCellAnchor>
    <xdr:from>
      <xdr:col>11</xdr:col>
      <xdr:colOff>407175</xdr:colOff>
      <xdr:row>315</xdr:row>
      <xdr:rowOff>33931</xdr:rowOff>
    </xdr:from>
    <xdr:to>
      <xdr:col>11</xdr:col>
      <xdr:colOff>407175</xdr:colOff>
      <xdr:row>320</xdr:row>
      <xdr:rowOff>106641</xdr:rowOff>
    </xdr:to>
    <xdr:cxnSp macro="">
      <xdr:nvCxnSpPr>
        <xdr:cNvPr id="38" name="Straight Arrow Connector 37">
          <a:extLst>
            <a:ext uri="{FF2B5EF4-FFF2-40B4-BE49-F238E27FC236}">
              <a16:creationId xmlns:a16="http://schemas.microsoft.com/office/drawing/2014/main" id="{4C05D543-32C6-9AFB-4326-7CF87659CD9C}"/>
            </a:ext>
          </a:extLst>
        </xdr:cNvPr>
        <xdr:cNvCxnSpPr/>
      </xdr:nvCxnSpPr>
      <xdr:spPr>
        <a:xfrm flipV="1">
          <a:off x="13491694733" y="65143244"/>
          <a:ext cx="0" cy="109064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19389</xdr:colOff>
      <xdr:row>319</xdr:row>
      <xdr:rowOff>121183</xdr:rowOff>
    </xdr:from>
    <xdr:to>
      <xdr:col>11</xdr:col>
      <xdr:colOff>504122</xdr:colOff>
      <xdr:row>319</xdr:row>
      <xdr:rowOff>140573</xdr:rowOff>
    </xdr:to>
    <xdr:cxnSp macro="">
      <xdr:nvCxnSpPr>
        <xdr:cNvPr id="41" name="Straight Arrow Connector 40">
          <a:extLst>
            <a:ext uri="{FF2B5EF4-FFF2-40B4-BE49-F238E27FC236}">
              <a16:creationId xmlns:a16="http://schemas.microsoft.com/office/drawing/2014/main" id="{1038C7B4-2220-FBBF-7C4A-40F4B0412AF6}"/>
            </a:ext>
          </a:extLst>
        </xdr:cNvPr>
        <xdr:cNvCxnSpPr/>
      </xdr:nvCxnSpPr>
      <xdr:spPr>
        <a:xfrm flipV="1">
          <a:off x="13491597786" y="66044847"/>
          <a:ext cx="1308779" cy="1939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557443</xdr:colOff>
      <xdr:row>317</xdr:row>
      <xdr:rowOff>77556</xdr:rowOff>
    </xdr:from>
    <xdr:to>
      <xdr:col>10</xdr:col>
      <xdr:colOff>668931</xdr:colOff>
      <xdr:row>318</xdr:row>
      <xdr:rowOff>4847</xdr:rowOff>
    </xdr:to>
    <xdr:sp macro="" textlink="">
      <xdr:nvSpPr>
        <xdr:cNvPr id="44" name="Oval 43">
          <a:extLst>
            <a:ext uri="{FF2B5EF4-FFF2-40B4-BE49-F238E27FC236}">
              <a16:creationId xmlns:a16="http://schemas.microsoft.com/office/drawing/2014/main" id="{ED2E9A0F-C297-0D6D-335C-1CAFE7BD8712}"/>
            </a:ext>
          </a:extLst>
        </xdr:cNvPr>
        <xdr:cNvSpPr/>
      </xdr:nvSpPr>
      <xdr:spPr>
        <a:xfrm>
          <a:off x="13492257023" y="65594045"/>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4848</xdr:colOff>
      <xdr:row>319</xdr:row>
      <xdr:rowOff>185070</xdr:rowOff>
    </xdr:from>
    <xdr:ext cx="1159745"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10</xdr:col>
      <xdr:colOff>780420</xdr:colOff>
      <xdr:row>317</xdr:row>
      <xdr:rowOff>63887</xdr:rowOff>
    </xdr:from>
    <xdr:ext cx="1159745"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11</xdr:col>
      <xdr:colOff>72710</xdr:colOff>
      <xdr:row>316</xdr:row>
      <xdr:rowOff>9693</xdr:rowOff>
    </xdr:from>
    <xdr:to>
      <xdr:col>11</xdr:col>
      <xdr:colOff>184198</xdr:colOff>
      <xdr:row>316</xdr:row>
      <xdr:rowOff>140571</xdr:rowOff>
    </xdr:to>
    <xdr:sp macro="" textlink="">
      <xdr:nvSpPr>
        <xdr:cNvPr id="47" name="Oval 46">
          <a:extLst>
            <a:ext uri="{FF2B5EF4-FFF2-40B4-BE49-F238E27FC236}">
              <a16:creationId xmlns:a16="http://schemas.microsoft.com/office/drawing/2014/main" id="{41C4B783-BB46-9B16-4764-738E0300C0EF}"/>
            </a:ext>
          </a:extLst>
        </xdr:cNvPr>
        <xdr:cNvSpPr/>
      </xdr:nvSpPr>
      <xdr:spPr>
        <a:xfrm>
          <a:off x="13491917710" y="65322594"/>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387787</xdr:colOff>
      <xdr:row>319</xdr:row>
      <xdr:rowOff>189918</xdr:rowOff>
    </xdr:from>
    <xdr:ext cx="1159745"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10</xdr:col>
      <xdr:colOff>804657</xdr:colOff>
      <xdr:row>315</xdr:row>
      <xdr:rowOff>194766</xdr:rowOff>
    </xdr:from>
    <xdr:ext cx="1159745"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652604</xdr:colOff>
      <xdr:row>316</xdr:row>
      <xdr:rowOff>140572</xdr:rowOff>
    </xdr:from>
    <xdr:to>
      <xdr:col>11</xdr:col>
      <xdr:colOff>92099</xdr:colOff>
      <xdr:row>317</xdr:row>
      <xdr:rowOff>96723</xdr:rowOff>
    </xdr:to>
    <xdr:cxnSp macro="">
      <xdr:nvCxnSpPr>
        <xdr:cNvPr id="53" name="Straight Connector 52">
          <a:extLst>
            <a:ext uri="{FF2B5EF4-FFF2-40B4-BE49-F238E27FC236}">
              <a16:creationId xmlns:a16="http://schemas.microsoft.com/office/drawing/2014/main" id="{5E0040C5-3AEF-A4F7-8FD9-F32F8B72028B}"/>
            </a:ext>
          </a:extLst>
        </xdr:cNvPr>
        <xdr:cNvCxnSpPr>
          <a:endCxn id="44" idx="1"/>
        </xdr:cNvCxnSpPr>
      </xdr:nvCxnSpPr>
      <xdr:spPr>
        <a:xfrm>
          <a:off x="13492009809" y="65453473"/>
          <a:ext cx="263541" cy="15973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513817</xdr:colOff>
      <xdr:row>315</xdr:row>
      <xdr:rowOff>10567</xdr:rowOff>
    </xdr:from>
    <xdr:ext cx="2260088" cy="345672"/>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30−20</m:t>
                        </m:r>
                      </m:num>
                      <m:den>
                        <m:r>
                          <a:rPr lang="en-US" sz="1100" b="0" i="1">
                            <a:latin typeface="Cambria Math" panose="02040503050406030204" pitchFamily="18" charset="0"/>
                          </a:rPr>
                          <m:t>10−20</m:t>
                        </m:r>
                      </m:den>
                    </m:f>
                    <m:r>
                      <a:rPr lang="en-US" sz="1100" b="0" i="1">
                        <a:latin typeface="Cambria Math" panose="02040503050406030204" pitchFamily="18" charset="0"/>
                      </a:rPr>
                      <m:t>=−1</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𝑌_2−𝑌_1</a:t>
              </a:r>
              <a:r>
                <a:rPr lang="he-IL" sz="1100" b="0" i="0">
                  <a:latin typeface="Cambria Math" panose="02040503050406030204" pitchFamily="18" charset="0"/>
                </a:rPr>
                <a:t>)/(</a:t>
              </a:r>
              <a:r>
                <a:rPr lang="en-US" sz="1100" b="0" i="0">
                  <a:latin typeface="Cambria Math" panose="02040503050406030204" pitchFamily="18" charset="0"/>
                </a:rPr>
                <a:t>𝑋_2−𝑋_1</a:t>
              </a:r>
              <a:r>
                <a:rPr lang="he-IL" sz="1100" b="0" i="0">
                  <a:latin typeface="Cambria Math" panose="02040503050406030204" pitchFamily="18" charset="0"/>
                </a:rPr>
                <a:t> )</a:t>
              </a:r>
              <a:r>
                <a:rPr lang="en-US" sz="1100" b="0" i="0">
                  <a:latin typeface="Cambria Math" panose="02040503050406030204" pitchFamily="18" charset="0"/>
                </a:rPr>
                <a:t>=(30−20)/(10−20)=−1</a:t>
              </a:r>
              <a:endParaRPr lang="en-US" sz="1100"/>
            </a:p>
          </xdr:txBody>
        </xdr:sp>
      </mc:Fallback>
    </mc:AlternateContent>
    <xdr:clientData/>
  </xdr:oneCellAnchor>
  <xdr:twoCellAnchor>
    <xdr:from>
      <xdr:col>10</xdr:col>
      <xdr:colOff>362857</xdr:colOff>
      <xdr:row>344</xdr:row>
      <xdr:rowOff>52519</xdr:rowOff>
    </xdr:from>
    <xdr:to>
      <xdr:col>10</xdr:col>
      <xdr:colOff>372406</xdr:colOff>
      <xdr:row>358</xdr:row>
      <xdr:rowOff>152781</xdr:rowOff>
    </xdr:to>
    <xdr:cxnSp macro="">
      <xdr:nvCxnSpPr>
        <xdr:cNvPr id="199" name="Straight Arrow Connector 198">
          <a:extLst>
            <a:ext uri="{FF2B5EF4-FFF2-40B4-BE49-F238E27FC236}">
              <a16:creationId xmlns:a16="http://schemas.microsoft.com/office/drawing/2014/main" id="{49DB5829-E76B-B1AE-2EDA-CE2282291603}"/>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355</xdr:row>
      <xdr:rowOff>119361</xdr:rowOff>
    </xdr:from>
    <xdr:to>
      <xdr:col>10</xdr:col>
      <xdr:colOff>783008</xdr:colOff>
      <xdr:row>355</xdr:row>
      <xdr:rowOff>133685</xdr:rowOff>
    </xdr:to>
    <xdr:cxnSp macro="">
      <xdr:nvCxnSpPr>
        <xdr:cNvPr id="201" name="Straight Arrow Connector 200">
          <a:extLst>
            <a:ext uri="{FF2B5EF4-FFF2-40B4-BE49-F238E27FC236}">
              <a16:creationId xmlns:a16="http://schemas.microsoft.com/office/drawing/2014/main" id="{11A5D8F1-5356-2A26-3140-3C686B5C3080}"/>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346</xdr:row>
      <xdr:rowOff>100264</xdr:rowOff>
    </xdr:from>
    <xdr:to>
      <xdr:col>10</xdr:col>
      <xdr:colOff>467895</xdr:colOff>
      <xdr:row>347</xdr:row>
      <xdr:rowOff>167106</xdr:rowOff>
    </xdr:to>
    <xdr:sp macro="" textlink="">
      <xdr:nvSpPr>
        <xdr:cNvPr id="204" name="Rounded Rectangle 203">
          <a:extLst>
            <a:ext uri="{FF2B5EF4-FFF2-40B4-BE49-F238E27FC236}">
              <a16:creationId xmlns:a16="http://schemas.microsoft.com/office/drawing/2014/main" id="{61835D6F-7CB3-557E-E47B-730862395157}"/>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346</xdr:row>
      <xdr:rowOff>168251</xdr:rowOff>
    </xdr:from>
    <xdr:ext cx="923447"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349</xdr:row>
      <xdr:rowOff>23872</xdr:rowOff>
    </xdr:from>
    <xdr:to>
      <xdr:col>9</xdr:col>
      <xdr:colOff>401052</xdr:colOff>
      <xdr:row>350</xdr:row>
      <xdr:rowOff>90714</xdr:rowOff>
    </xdr:to>
    <xdr:sp macro="" textlink="">
      <xdr:nvSpPr>
        <xdr:cNvPr id="206" name="Rounded Rectangle 205">
          <a:extLst>
            <a:ext uri="{FF2B5EF4-FFF2-40B4-BE49-F238E27FC236}">
              <a16:creationId xmlns:a16="http://schemas.microsoft.com/office/drawing/2014/main" id="{68406D37-59B6-F9E0-E7CC-095E2AD7B115}"/>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352</xdr:row>
      <xdr:rowOff>125280</xdr:rowOff>
    </xdr:from>
    <xdr:ext cx="923447"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355</xdr:row>
      <xdr:rowOff>149153</xdr:rowOff>
    </xdr:from>
    <xdr:ext cx="923447"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352</xdr:row>
      <xdr:rowOff>38195</xdr:rowOff>
    </xdr:from>
    <xdr:to>
      <xdr:col>8</xdr:col>
      <xdr:colOff>525187</xdr:colOff>
      <xdr:row>353</xdr:row>
      <xdr:rowOff>105037</xdr:rowOff>
    </xdr:to>
    <xdr:sp macro="" textlink="">
      <xdr:nvSpPr>
        <xdr:cNvPr id="209" name="Rounded Rectangle 208">
          <a:extLst>
            <a:ext uri="{FF2B5EF4-FFF2-40B4-BE49-F238E27FC236}">
              <a16:creationId xmlns:a16="http://schemas.microsoft.com/office/drawing/2014/main" id="{09FFDE5A-98F7-3F97-E4E7-C3333D26CB65}"/>
            </a:ext>
          </a:extLst>
        </xdr:cNvPr>
        <xdr:cNvSpPr/>
      </xdr:nvSpPr>
      <xdr:spPr>
        <a:xfrm>
          <a:off x="13525681429" y="73249398"/>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355</xdr:row>
      <xdr:rowOff>163476</xdr:rowOff>
    </xdr:from>
    <xdr:ext cx="923447"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354</xdr:row>
      <xdr:rowOff>143232</xdr:rowOff>
    </xdr:from>
    <xdr:to>
      <xdr:col>7</xdr:col>
      <xdr:colOff>654098</xdr:colOff>
      <xdr:row>356</xdr:row>
      <xdr:rowOff>4774</xdr:rowOff>
    </xdr:to>
    <xdr:sp macro="" textlink="">
      <xdr:nvSpPr>
        <xdr:cNvPr id="211" name="Rounded Rectangle 210">
          <a:extLst>
            <a:ext uri="{FF2B5EF4-FFF2-40B4-BE49-F238E27FC236}">
              <a16:creationId xmlns:a16="http://schemas.microsoft.com/office/drawing/2014/main" id="{1802113C-65B2-7463-4EC8-2F260DEB417E}"/>
            </a:ext>
          </a:extLst>
        </xdr:cNvPr>
        <xdr:cNvSpPr/>
      </xdr:nvSpPr>
      <xdr:spPr>
        <a:xfrm>
          <a:off x="13526378496" y="73765037"/>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356</xdr:row>
      <xdr:rowOff>63213</xdr:rowOff>
    </xdr:from>
    <xdr:ext cx="923447"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349</xdr:row>
      <xdr:rowOff>34566</xdr:rowOff>
    </xdr:from>
    <xdr:ext cx="92344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347</xdr:row>
      <xdr:rowOff>167106</xdr:rowOff>
    </xdr:from>
    <xdr:to>
      <xdr:col>10</xdr:col>
      <xdr:colOff>348534</xdr:colOff>
      <xdr:row>349</xdr:row>
      <xdr:rowOff>23872</xdr:rowOff>
    </xdr:to>
    <xdr:cxnSp macro="">
      <xdr:nvCxnSpPr>
        <xdr:cNvPr id="218" name="Straight Connector 217">
          <a:extLst>
            <a:ext uri="{FF2B5EF4-FFF2-40B4-BE49-F238E27FC236}">
              <a16:creationId xmlns:a16="http://schemas.microsoft.com/office/drawing/2014/main" id="{075ED795-D192-731F-22BA-8B21E1CF2C03}"/>
            </a:ext>
          </a:extLst>
        </xdr:cNvPr>
        <xdr:cNvCxnSpPr>
          <a:stCxn id="204" idx="2"/>
          <a:endCxn id="206"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349</xdr:row>
      <xdr:rowOff>114587</xdr:rowOff>
    </xdr:from>
    <xdr:to>
      <xdr:col>9</xdr:col>
      <xdr:colOff>157556</xdr:colOff>
      <xdr:row>352</xdr:row>
      <xdr:rowOff>38195</xdr:rowOff>
    </xdr:to>
    <xdr:cxnSp macro="">
      <xdr:nvCxnSpPr>
        <xdr:cNvPr id="219" name="Straight Connector 218">
          <a:extLst>
            <a:ext uri="{FF2B5EF4-FFF2-40B4-BE49-F238E27FC236}">
              <a16:creationId xmlns:a16="http://schemas.microsoft.com/office/drawing/2014/main" id="{1BB30D6E-7EE1-6649-2CC9-CAB552344BE3}"/>
            </a:ext>
          </a:extLst>
        </xdr:cNvPr>
        <xdr:cNvCxnSpPr>
          <a:endCxn id="209"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654098</xdr:colOff>
      <xdr:row>352</xdr:row>
      <xdr:rowOff>174267</xdr:rowOff>
    </xdr:from>
    <xdr:to>
      <xdr:col>8</xdr:col>
      <xdr:colOff>286465</xdr:colOff>
      <xdr:row>355</xdr:row>
      <xdr:rowOff>74004</xdr:rowOff>
    </xdr:to>
    <xdr:cxnSp macro="">
      <xdr:nvCxnSpPr>
        <xdr:cNvPr id="221" name="Straight Connector 220">
          <a:extLst>
            <a:ext uri="{FF2B5EF4-FFF2-40B4-BE49-F238E27FC236}">
              <a16:creationId xmlns:a16="http://schemas.microsoft.com/office/drawing/2014/main" id="{0280F8C9-D4B1-03A7-284F-B5D254D72DB6}"/>
            </a:ext>
          </a:extLst>
        </xdr:cNvPr>
        <xdr:cNvCxnSpPr>
          <a:stCxn id="209" idx="3"/>
          <a:endCxn id="211" idx="1"/>
        </xdr:cNvCxnSpPr>
      </xdr:nvCxnSpPr>
      <xdr:spPr>
        <a:xfrm>
          <a:off x="13525920151" y="73385470"/>
          <a:ext cx="458345" cy="515639"/>
        </a:xfrm>
        <a:prstGeom prst="line">
          <a:avLst/>
        </a:prstGeom>
        <a:ln w="57150"/>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458346</xdr:colOff>
      <xdr:row>358</xdr:row>
      <xdr:rowOff>144377</xdr:rowOff>
    </xdr:from>
    <xdr:ext cx="2518110" cy="346762"/>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0−20</m:t>
                        </m:r>
                      </m:num>
                      <m:den>
                        <m:r>
                          <a:rPr lang="en-US" sz="1100" b="0" i="1">
                            <a:latin typeface="Cambria Math" panose="02040503050406030204" pitchFamily="18" charset="0"/>
                          </a:rPr>
                          <m:t>30−20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10</m:t>
                        </m:r>
                      </m:den>
                    </m:f>
                    <m:r>
                      <a:rPr lang="en-US" sz="1100" b="0" i="1">
                        <a:latin typeface="Cambria Math" panose="02040503050406030204" pitchFamily="18" charset="0"/>
                      </a:rPr>
                      <m:t>=−2</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𝑌_𝐷−𝑌_𝐶</a:t>
              </a:r>
              <a:r>
                <a:rPr lang="he-IL" sz="1100" b="0" i="0">
                  <a:latin typeface="Cambria Math" panose="02040503050406030204" pitchFamily="18" charset="0"/>
                </a:rPr>
                <a:t>)/(</a:t>
              </a:r>
              <a:r>
                <a:rPr lang="en-US" sz="1100" b="0" i="0">
                  <a:latin typeface="Cambria Math" panose="02040503050406030204" pitchFamily="18" charset="0"/>
                </a:rPr>
                <a:t>𝑋_𝐷−𝑋_𝐶</a:t>
              </a:r>
              <a:r>
                <a:rPr lang="he-IL" sz="1100" b="0" i="0">
                  <a:latin typeface="Cambria Math" panose="02040503050406030204" pitchFamily="18" charset="0"/>
                </a:rPr>
                <a:t> )</a:t>
              </a:r>
              <a:r>
                <a:rPr lang="en-US" sz="1100" b="0" i="0">
                  <a:latin typeface="Cambria Math" panose="02040503050406030204" pitchFamily="18" charset="0"/>
                </a:rPr>
                <a:t>→(0−20)/(30−20)=(−20)/10=−2</a:t>
              </a:r>
              <a:endParaRPr lang="en-US" sz="1100"/>
            </a:p>
          </xdr:txBody>
        </xdr:sp>
      </mc:Fallback>
    </mc:AlternateContent>
    <xdr:clientData/>
  </xdr:oneCellAnchor>
  <xdr:twoCellAnchor>
    <xdr:from>
      <xdr:col>10</xdr:col>
      <xdr:colOff>362857</xdr:colOff>
      <xdr:row>367</xdr:row>
      <xdr:rowOff>52519</xdr:rowOff>
    </xdr:from>
    <xdr:to>
      <xdr:col>10</xdr:col>
      <xdr:colOff>372406</xdr:colOff>
      <xdr:row>381</xdr:row>
      <xdr:rowOff>152781</xdr:rowOff>
    </xdr:to>
    <xdr:cxnSp macro="">
      <xdr:nvCxnSpPr>
        <xdr:cNvPr id="225" name="Straight Arrow Connector 224">
          <a:extLst>
            <a:ext uri="{FF2B5EF4-FFF2-40B4-BE49-F238E27FC236}">
              <a16:creationId xmlns:a16="http://schemas.microsoft.com/office/drawing/2014/main" id="{06E3537C-6D02-0E41-A3D1-181150CC825D}"/>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378</xdr:row>
      <xdr:rowOff>119361</xdr:rowOff>
    </xdr:from>
    <xdr:to>
      <xdr:col>10</xdr:col>
      <xdr:colOff>783008</xdr:colOff>
      <xdr:row>378</xdr:row>
      <xdr:rowOff>133685</xdr:rowOff>
    </xdr:to>
    <xdr:cxnSp macro="">
      <xdr:nvCxnSpPr>
        <xdr:cNvPr id="226" name="Straight Arrow Connector 225">
          <a:extLst>
            <a:ext uri="{FF2B5EF4-FFF2-40B4-BE49-F238E27FC236}">
              <a16:creationId xmlns:a16="http://schemas.microsoft.com/office/drawing/2014/main" id="{AAC7F8C1-D67B-2F48-8DA6-69CC7AA4CEBC}"/>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369</xdr:row>
      <xdr:rowOff>100264</xdr:rowOff>
    </xdr:from>
    <xdr:to>
      <xdr:col>10</xdr:col>
      <xdr:colOff>467895</xdr:colOff>
      <xdr:row>370</xdr:row>
      <xdr:rowOff>167106</xdr:rowOff>
    </xdr:to>
    <xdr:sp macro="" textlink="">
      <xdr:nvSpPr>
        <xdr:cNvPr id="227" name="Rounded Rectangle 226">
          <a:extLst>
            <a:ext uri="{FF2B5EF4-FFF2-40B4-BE49-F238E27FC236}">
              <a16:creationId xmlns:a16="http://schemas.microsoft.com/office/drawing/2014/main" id="{370AC533-FF84-7449-A444-A5CCDB7D1ACA}"/>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369</xdr:row>
      <xdr:rowOff>168251</xdr:rowOff>
    </xdr:from>
    <xdr:ext cx="92344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372</xdr:row>
      <xdr:rowOff>23872</xdr:rowOff>
    </xdr:from>
    <xdr:to>
      <xdr:col>9</xdr:col>
      <xdr:colOff>401052</xdr:colOff>
      <xdr:row>373</xdr:row>
      <xdr:rowOff>90714</xdr:rowOff>
    </xdr:to>
    <xdr:sp macro="" textlink="">
      <xdr:nvSpPr>
        <xdr:cNvPr id="229" name="Rounded Rectangle 228">
          <a:extLst>
            <a:ext uri="{FF2B5EF4-FFF2-40B4-BE49-F238E27FC236}">
              <a16:creationId xmlns:a16="http://schemas.microsoft.com/office/drawing/2014/main" id="{3A4CB622-E934-B24C-91B5-90EF4C3B6918}"/>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375</xdr:row>
      <xdr:rowOff>125280</xdr:rowOff>
    </xdr:from>
    <xdr:ext cx="923447"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378</xdr:row>
      <xdr:rowOff>149153</xdr:rowOff>
    </xdr:from>
    <xdr:ext cx="92344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375</xdr:row>
      <xdr:rowOff>38195</xdr:rowOff>
    </xdr:from>
    <xdr:to>
      <xdr:col>8</xdr:col>
      <xdr:colOff>525187</xdr:colOff>
      <xdr:row>376</xdr:row>
      <xdr:rowOff>105037</xdr:rowOff>
    </xdr:to>
    <xdr:sp macro="" textlink="">
      <xdr:nvSpPr>
        <xdr:cNvPr id="232" name="Rounded Rectangle 231">
          <a:extLst>
            <a:ext uri="{FF2B5EF4-FFF2-40B4-BE49-F238E27FC236}">
              <a16:creationId xmlns:a16="http://schemas.microsoft.com/office/drawing/2014/main" id="{53ED0B50-6ED6-254B-BA06-773B84A002BE}"/>
            </a:ext>
          </a:extLst>
        </xdr:cNvPr>
        <xdr:cNvSpPr/>
      </xdr:nvSpPr>
      <xdr:spPr>
        <a:xfrm>
          <a:off x="13525681429" y="73249398"/>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378</xdr:row>
      <xdr:rowOff>163476</xdr:rowOff>
    </xdr:from>
    <xdr:ext cx="923447"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377</xdr:row>
      <xdr:rowOff>143232</xdr:rowOff>
    </xdr:from>
    <xdr:to>
      <xdr:col>7</xdr:col>
      <xdr:colOff>654098</xdr:colOff>
      <xdr:row>379</xdr:row>
      <xdr:rowOff>4774</xdr:rowOff>
    </xdr:to>
    <xdr:sp macro="" textlink="">
      <xdr:nvSpPr>
        <xdr:cNvPr id="234" name="Rounded Rectangle 233">
          <a:extLst>
            <a:ext uri="{FF2B5EF4-FFF2-40B4-BE49-F238E27FC236}">
              <a16:creationId xmlns:a16="http://schemas.microsoft.com/office/drawing/2014/main" id="{6E0F8201-C475-D14C-9359-DD6344248590}"/>
            </a:ext>
          </a:extLst>
        </xdr:cNvPr>
        <xdr:cNvSpPr/>
      </xdr:nvSpPr>
      <xdr:spPr>
        <a:xfrm>
          <a:off x="13526378496" y="73765037"/>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379</xdr:row>
      <xdr:rowOff>63213</xdr:rowOff>
    </xdr:from>
    <xdr:ext cx="923447"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372</xdr:row>
      <xdr:rowOff>34566</xdr:rowOff>
    </xdr:from>
    <xdr:ext cx="923447"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370</xdr:row>
      <xdr:rowOff>167106</xdr:rowOff>
    </xdr:from>
    <xdr:to>
      <xdr:col>10</xdr:col>
      <xdr:colOff>348534</xdr:colOff>
      <xdr:row>372</xdr:row>
      <xdr:rowOff>23872</xdr:rowOff>
    </xdr:to>
    <xdr:cxnSp macro="">
      <xdr:nvCxnSpPr>
        <xdr:cNvPr id="237" name="Straight Connector 236">
          <a:extLst>
            <a:ext uri="{FF2B5EF4-FFF2-40B4-BE49-F238E27FC236}">
              <a16:creationId xmlns:a16="http://schemas.microsoft.com/office/drawing/2014/main" id="{50749B0C-D05D-AE43-8042-749D596998BE}"/>
            </a:ext>
          </a:extLst>
        </xdr:cNvPr>
        <xdr:cNvCxnSpPr>
          <a:stCxn id="227" idx="2"/>
          <a:endCxn id="229"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372</xdr:row>
      <xdr:rowOff>114587</xdr:rowOff>
    </xdr:from>
    <xdr:to>
      <xdr:col>9</xdr:col>
      <xdr:colOff>157556</xdr:colOff>
      <xdr:row>375</xdr:row>
      <xdr:rowOff>38195</xdr:rowOff>
    </xdr:to>
    <xdr:cxnSp macro="">
      <xdr:nvCxnSpPr>
        <xdr:cNvPr id="238" name="Straight Connector 237">
          <a:extLst>
            <a:ext uri="{FF2B5EF4-FFF2-40B4-BE49-F238E27FC236}">
              <a16:creationId xmlns:a16="http://schemas.microsoft.com/office/drawing/2014/main" id="{AEDFD615-23E4-1847-81C3-348D7F02E955}"/>
            </a:ext>
          </a:extLst>
        </xdr:cNvPr>
        <xdr:cNvCxnSpPr>
          <a:endCxn id="232"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553834</xdr:colOff>
      <xdr:row>376</xdr:row>
      <xdr:rowOff>0</xdr:rowOff>
    </xdr:from>
    <xdr:to>
      <xdr:col>8</xdr:col>
      <xdr:colOff>305563</xdr:colOff>
      <xdr:row>378</xdr:row>
      <xdr:rowOff>128908</xdr:rowOff>
    </xdr:to>
    <xdr:cxnSp macro="">
      <xdr:nvCxnSpPr>
        <xdr:cNvPr id="241" name="Straight Connector 240">
          <a:extLst>
            <a:ext uri="{FF2B5EF4-FFF2-40B4-BE49-F238E27FC236}">
              <a16:creationId xmlns:a16="http://schemas.microsoft.com/office/drawing/2014/main" id="{4F40E013-D429-5480-CB8C-5601BAD4CEAF}"/>
            </a:ext>
          </a:extLst>
        </xdr:cNvPr>
        <xdr:cNvCxnSpPr/>
      </xdr:nvCxnSpPr>
      <xdr:spPr>
        <a:xfrm>
          <a:off x="13525901053" y="78138421"/>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272144</xdr:colOff>
      <xdr:row>378</xdr:row>
      <xdr:rowOff>130055</xdr:rowOff>
    </xdr:from>
    <xdr:ext cx="923447"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editAs="oneCell">
    <xdr:from>
      <xdr:col>8</xdr:col>
      <xdr:colOff>604778</xdr:colOff>
      <xdr:row>381</xdr:row>
      <xdr:rowOff>124134</xdr:rowOff>
    </xdr:from>
    <xdr:to>
      <xdr:col>9</xdr:col>
      <xdr:colOff>298021</xdr:colOff>
      <xdr:row>384</xdr:row>
      <xdr:rowOff>105037</xdr:rowOff>
    </xdr:to>
    <xdr:pic>
      <xdr:nvPicPr>
        <xdr:cNvPr id="243" name="Picture 242">
          <a:extLst>
            <a:ext uri="{FF2B5EF4-FFF2-40B4-BE49-F238E27FC236}">
              <a16:creationId xmlns:a16="http://schemas.microsoft.com/office/drawing/2014/main" id="{15FFBADA-7214-EF3E-3B12-717A14203B79}"/>
            </a:ext>
          </a:extLst>
        </xdr:cNvPr>
        <xdr:cNvPicPr>
          <a:picLocks noChangeAspect="1"/>
        </xdr:cNvPicPr>
      </xdr:nvPicPr>
      <xdr:blipFill>
        <a:blip xmlns:r="http://schemas.openxmlformats.org/officeDocument/2006/relationships" r:embed="rId2"/>
        <a:stretch>
          <a:fillRect/>
        </a:stretch>
      </xdr:blipFill>
      <xdr:spPr>
        <a:xfrm>
          <a:off x="13525082618" y="79289059"/>
          <a:ext cx="519220" cy="596805"/>
        </a:xfrm>
        <a:prstGeom prst="rect">
          <a:avLst/>
        </a:prstGeom>
      </xdr:spPr>
    </xdr:pic>
    <xdr:clientData/>
  </xdr:twoCellAnchor>
  <xdr:twoCellAnchor>
    <xdr:from>
      <xdr:col>9</xdr:col>
      <xdr:colOff>386729</xdr:colOff>
      <xdr:row>381</xdr:row>
      <xdr:rowOff>57293</xdr:rowOff>
    </xdr:from>
    <xdr:to>
      <xdr:col>10</xdr:col>
      <xdr:colOff>592030</xdr:colOff>
      <xdr:row>383</xdr:row>
      <xdr:rowOff>119361</xdr:rowOff>
    </xdr:to>
    <xdr:sp macro="" textlink="">
      <xdr:nvSpPr>
        <xdr:cNvPr id="244" name="Rectangular Callout 243">
          <a:extLst>
            <a:ext uri="{FF2B5EF4-FFF2-40B4-BE49-F238E27FC236}">
              <a16:creationId xmlns:a16="http://schemas.microsoft.com/office/drawing/2014/main" id="{80EB95AE-C30D-440F-5FFA-993A3D46AF31}"/>
            </a:ext>
          </a:extLst>
        </xdr:cNvPr>
        <xdr:cNvSpPr/>
      </xdr:nvSpPr>
      <xdr:spPr>
        <a:xfrm>
          <a:off x="13523962632" y="79222218"/>
          <a:ext cx="1031278" cy="472669"/>
        </a:xfrm>
        <a:prstGeom prst="wedgeRectCallout">
          <a:avLst>
            <a:gd name="adj1" fmla="val 44908"/>
            <a:gd name="adj2" fmla="val 564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a:t>
          </a:r>
          <a:r>
            <a:rPr lang="he-IL" sz="1100" baseline="0"/>
            <a:t> נמצאת כאן!!</a:t>
          </a:r>
          <a:endParaRPr lang="en-US" sz="1100"/>
        </a:p>
      </xdr:txBody>
    </xdr:sp>
    <xdr:clientData/>
  </xdr:twoCellAnchor>
  <xdr:twoCellAnchor>
    <xdr:from>
      <xdr:col>9</xdr:col>
      <xdr:colOff>286466</xdr:colOff>
      <xdr:row>379</xdr:row>
      <xdr:rowOff>29967</xdr:rowOff>
    </xdr:from>
    <xdr:to>
      <xdr:col>9</xdr:col>
      <xdr:colOff>708599</xdr:colOff>
      <xdr:row>381</xdr:row>
      <xdr:rowOff>124135</xdr:rowOff>
    </xdr:to>
    <xdr:cxnSp macro="">
      <xdr:nvCxnSpPr>
        <xdr:cNvPr id="246" name="Straight Arrow Connector 245">
          <a:extLst>
            <a:ext uri="{FF2B5EF4-FFF2-40B4-BE49-F238E27FC236}">
              <a16:creationId xmlns:a16="http://schemas.microsoft.com/office/drawing/2014/main" id="{904B30D1-7310-9243-B159-710762505A0D}"/>
            </a:ext>
          </a:extLst>
        </xdr:cNvPr>
        <xdr:cNvCxnSpPr>
          <a:endCxn id="231" idx="1"/>
        </xdr:cNvCxnSpPr>
      </xdr:nvCxnSpPr>
      <xdr:spPr>
        <a:xfrm flipH="1" flipV="1">
          <a:off x="13524672040" y="78784290"/>
          <a:ext cx="422133" cy="5047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733867</xdr:colOff>
      <xdr:row>371</xdr:row>
      <xdr:rowOff>105038</xdr:rowOff>
    </xdr:from>
    <xdr:to>
      <xdr:col>9</xdr:col>
      <xdr:colOff>749586</xdr:colOff>
      <xdr:row>378</xdr:row>
      <xdr:rowOff>130055</xdr:rowOff>
    </xdr:to>
    <xdr:cxnSp macro="">
      <xdr:nvCxnSpPr>
        <xdr:cNvPr id="248" name="Straight Connector 247">
          <a:extLst>
            <a:ext uri="{FF2B5EF4-FFF2-40B4-BE49-F238E27FC236}">
              <a16:creationId xmlns:a16="http://schemas.microsoft.com/office/drawing/2014/main" id="{01464C98-FB4E-D734-2552-4823EEE6E666}"/>
            </a:ext>
          </a:extLst>
        </xdr:cNvPr>
        <xdr:cNvCxnSpPr>
          <a:endCxn id="242" idx="0"/>
        </xdr:cNvCxnSpPr>
      </xdr:nvCxnSpPr>
      <xdr:spPr>
        <a:xfrm>
          <a:off x="13524631053" y="77216955"/>
          <a:ext cx="15719" cy="1462123"/>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768684</xdr:colOff>
      <xdr:row>371</xdr:row>
      <xdr:rowOff>105038</xdr:rowOff>
    </xdr:from>
    <xdr:to>
      <xdr:col>10</xdr:col>
      <xdr:colOff>377181</xdr:colOff>
      <xdr:row>371</xdr:row>
      <xdr:rowOff>109812</xdr:rowOff>
    </xdr:to>
    <xdr:cxnSp macro="">
      <xdr:nvCxnSpPr>
        <xdr:cNvPr id="249" name="Straight Connector 248">
          <a:extLst>
            <a:ext uri="{FF2B5EF4-FFF2-40B4-BE49-F238E27FC236}">
              <a16:creationId xmlns:a16="http://schemas.microsoft.com/office/drawing/2014/main" id="{2AB2F42E-AC0A-3D1C-603C-98645C2437D5}"/>
            </a:ext>
          </a:extLst>
        </xdr:cNvPr>
        <xdr:cNvCxnSpPr/>
      </xdr:nvCxnSpPr>
      <xdr:spPr>
        <a:xfrm flipH="1">
          <a:off x="13524177481" y="77216955"/>
          <a:ext cx="434474"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253046</xdr:colOff>
      <xdr:row>370</xdr:row>
      <xdr:rowOff>115733</xdr:rowOff>
    </xdr:from>
    <xdr:ext cx="92344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8</xdr:col>
      <xdr:colOff>525188</xdr:colOff>
      <xdr:row>388</xdr:row>
      <xdr:rowOff>110958</xdr:rowOff>
    </xdr:from>
    <xdr:ext cx="2427394" cy="345672"/>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𝐴</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𝐴</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30−40</m:t>
                        </m:r>
                      </m:num>
                      <m:den>
                        <m:r>
                          <a:rPr lang="en-US" sz="1100" b="0" i="1">
                            <a:latin typeface="Cambria Math" panose="02040503050406030204" pitchFamily="18" charset="0"/>
                          </a:rPr>
                          <m:t>10−0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10</m:t>
                        </m:r>
                      </m:den>
                    </m:f>
                    <m:r>
                      <a:rPr lang="en-US" sz="1100" b="0" i="1">
                        <a:latin typeface="Cambria Math" panose="02040503050406030204" pitchFamily="18" charset="0"/>
                      </a:rPr>
                      <m:t>=−1</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𝑌_𝐵−𝑌_𝐴</a:t>
              </a:r>
              <a:r>
                <a:rPr lang="he-IL" sz="1100" b="0" i="0">
                  <a:latin typeface="Cambria Math" panose="02040503050406030204" pitchFamily="18" charset="0"/>
                </a:rPr>
                <a:t>)/(</a:t>
              </a:r>
              <a:r>
                <a:rPr lang="en-US" sz="1100" b="0" i="0">
                  <a:latin typeface="Cambria Math" panose="02040503050406030204" pitchFamily="18" charset="0"/>
                </a:rPr>
                <a:t>𝑋_𝐵−𝑋_𝐴</a:t>
              </a:r>
              <a:r>
                <a:rPr lang="he-IL" sz="1100" b="0" i="0">
                  <a:latin typeface="Cambria Math" panose="02040503050406030204" pitchFamily="18" charset="0"/>
                </a:rPr>
                <a:t> )</a:t>
              </a:r>
              <a:r>
                <a:rPr lang="en-US" sz="1100" b="0" i="0">
                  <a:latin typeface="Cambria Math" panose="02040503050406030204" pitchFamily="18" charset="0"/>
                </a:rPr>
                <a:t>=(30−40)/(10−0)=(−10)/10=−1</a:t>
              </a:r>
              <a:endParaRPr lang="en-US" sz="1100"/>
            </a:p>
          </xdr:txBody>
        </xdr:sp>
      </mc:Fallback>
    </mc:AlternateContent>
    <xdr:clientData/>
  </xdr:oneCellAnchor>
  <xdr:twoCellAnchor>
    <xdr:from>
      <xdr:col>11</xdr:col>
      <xdr:colOff>362857</xdr:colOff>
      <xdr:row>398</xdr:row>
      <xdr:rowOff>52519</xdr:rowOff>
    </xdr:from>
    <xdr:to>
      <xdr:col>11</xdr:col>
      <xdr:colOff>372406</xdr:colOff>
      <xdr:row>412</xdr:row>
      <xdr:rowOff>152781</xdr:rowOff>
    </xdr:to>
    <xdr:cxnSp macro="">
      <xdr:nvCxnSpPr>
        <xdr:cNvPr id="254" name="Straight Arrow Connector 253">
          <a:extLst>
            <a:ext uri="{FF2B5EF4-FFF2-40B4-BE49-F238E27FC236}">
              <a16:creationId xmlns:a16="http://schemas.microsoft.com/office/drawing/2014/main" id="{230559A1-00EF-1445-8A0D-50A6A1AF410A}"/>
            </a:ext>
          </a:extLst>
        </xdr:cNvPr>
        <xdr:cNvCxnSpPr/>
      </xdr:nvCxnSpPr>
      <xdr:spPr>
        <a:xfrm flipH="1" flipV="1">
          <a:off x="13534291301" y="75338338"/>
          <a:ext cx="9549" cy="293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409</xdr:row>
      <xdr:rowOff>119361</xdr:rowOff>
    </xdr:from>
    <xdr:to>
      <xdr:col>11</xdr:col>
      <xdr:colOff>783008</xdr:colOff>
      <xdr:row>409</xdr:row>
      <xdr:rowOff>133685</xdr:rowOff>
    </xdr:to>
    <xdr:cxnSp macro="">
      <xdr:nvCxnSpPr>
        <xdr:cNvPr id="255" name="Straight Arrow Connector 254">
          <a:extLst>
            <a:ext uri="{FF2B5EF4-FFF2-40B4-BE49-F238E27FC236}">
              <a16:creationId xmlns:a16="http://schemas.microsoft.com/office/drawing/2014/main" id="{31D8ADC0-B44F-D84C-8DE2-79E46753606D}"/>
            </a:ext>
          </a:extLst>
        </xdr:cNvPr>
        <xdr:cNvCxnSpPr/>
      </xdr:nvCxnSpPr>
      <xdr:spPr>
        <a:xfrm flipV="1">
          <a:off x="13533880699" y="77633154"/>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400</xdr:row>
      <xdr:rowOff>100264</xdr:rowOff>
    </xdr:from>
    <xdr:to>
      <xdr:col>11</xdr:col>
      <xdr:colOff>467895</xdr:colOff>
      <xdr:row>401</xdr:row>
      <xdr:rowOff>167106</xdr:rowOff>
    </xdr:to>
    <xdr:sp macro="" textlink="">
      <xdr:nvSpPr>
        <xdr:cNvPr id="256" name="Rounded Rectangle 255">
          <a:extLst>
            <a:ext uri="{FF2B5EF4-FFF2-40B4-BE49-F238E27FC236}">
              <a16:creationId xmlns:a16="http://schemas.microsoft.com/office/drawing/2014/main" id="{6D04BC87-FB36-3B4A-922B-07C6A763CE7C}"/>
            </a:ext>
          </a:extLst>
        </xdr:cNvPr>
        <xdr:cNvSpPr/>
      </xdr:nvSpPr>
      <xdr:spPr>
        <a:xfrm>
          <a:off x="13534195812" y="75791169"/>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400</xdr:row>
      <xdr:rowOff>168251</xdr:rowOff>
    </xdr:from>
    <xdr:ext cx="923447" cy="17222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403</xdr:row>
      <xdr:rowOff>23872</xdr:rowOff>
    </xdr:from>
    <xdr:to>
      <xdr:col>10</xdr:col>
      <xdr:colOff>401052</xdr:colOff>
      <xdr:row>404</xdr:row>
      <xdr:rowOff>90714</xdr:rowOff>
    </xdr:to>
    <xdr:sp macro="" textlink="">
      <xdr:nvSpPr>
        <xdr:cNvPr id="258" name="Rounded Rectangle 257">
          <a:extLst>
            <a:ext uri="{FF2B5EF4-FFF2-40B4-BE49-F238E27FC236}">
              <a16:creationId xmlns:a16="http://schemas.microsoft.com/office/drawing/2014/main" id="{46C7748C-AB20-7549-B192-004B0A6DEFC4}"/>
            </a:ext>
          </a:extLst>
        </xdr:cNvPr>
        <xdr:cNvSpPr/>
      </xdr:nvSpPr>
      <xdr:spPr>
        <a:xfrm>
          <a:off x="13535089250" y="76322406"/>
          <a:ext cx="238722" cy="26938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406</xdr:row>
      <xdr:rowOff>125280</xdr:rowOff>
    </xdr:from>
    <xdr:ext cx="923447" cy="172227"/>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409</xdr:row>
      <xdr:rowOff>149153</xdr:rowOff>
    </xdr:from>
    <xdr:ext cx="923447"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406</xdr:row>
      <xdr:rowOff>38195</xdr:rowOff>
    </xdr:from>
    <xdr:to>
      <xdr:col>9</xdr:col>
      <xdr:colOff>525187</xdr:colOff>
      <xdr:row>407</xdr:row>
      <xdr:rowOff>105037</xdr:rowOff>
    </xdr:to>
    <xdr:sp macro="" textlink="">
      <xdr:nvSpPr>
        <xdr:cNvPr id="261" name="Rounded Rectangle 260">
          <a:extLst>
            <a:ext uri="{FF2B5EF4-FFF2-40B4-BE49-F238E27FC236}">
              <a16:creationId xmlns:a16="http://schemas.microsoft.com/office/drawing/2014/main" id="{B9E0ED1C-DD1E-8B4B-9148-485D6052A475}"/>
            </a:ext>
          </a:extLst>
        </xdr:cNvPr>
        <xdr:cNvSpPr/>
      </xdr:nvSpPr>
      <xdr:spPr>
        <a:xfrm>
          <a:off x="13535791709" y="76944359"/>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409</xdr:row>
      <xdr:rowOff>163476</xdr:rowOff>
    </xdr:from>
    <xdr:ext cx="923447"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408</xdr:row>
      <xdr:rowOff>143232</xdr:rowOff>
    </xdr:from>
    <xdr:to>
      <xdr:col>8</xdr:col>
      <xdr:colOff>654098</xdr:colOff>
      <xdr:row>410</xdr:row>
      <xdr:rowOff>4774</xdr:rowOff>
    </xdr:to>
    <xdr:sp macro="" textlink="">
      <xdr:nvSpPr>
        <xdr:cNvPr id="263" name="Rounded Rectangle 262">
          <a:extLst>
            <a:ext uri="{FF2B5EF4-FFF2-40B4-BE49-F238E27FC236}">
              <a16:creationId xmlns:a16="http://schemas.microsoft.com/office/drawing/2014/main" id="{F4B5964C-200F-9248-8DAB-DB305622C724}"/>
            </a:ext>
          </a:extLst>
        </xdr:cNvPr>
        <xdr:cNvSpPr/>
      </xdr:nvSpPr>
      <xdr:spPr>
        <a:xfrm>
          <a:off x="13536489393" y="77454482"/>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410</xdr:row>
      <xdr:rowOff>63213</xdr:rowOff>
    </xdr:from>
    <xdr:ext cx="923447"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403</xdr:row>
      <xdr:rowOff>34566</xdr:rowOff>
    </xdr:from>
    <xdr:ext cx="923447"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401</xdr:row>
      <xdr:rowOff>167106</xdr:rowOff>
    </xdr:from>
    <xdr:to>
      <xdr:col>11</xdr:col>
      <xdr:colOff>348534</xdr:colOff>
      <xdr:row>403</xdr:row>
      <xdr:rowOff>23872</xdr:rowOff>
    </xdr:to>
    <xdr:cxnSp macro="">
      <xdr:nvCxnSpPr>
        <xdr:cNvPr id="266" name="Straight Connector 265">
          <a:extLst>
            <a:ext uri="{FF2B5EF4-FFF2-40B4-BE49-F238E27FC236}">
              <a16:creationId xmlns:a16="http://schemas.microsoft.com/office/drawing/2014/main" id="{99B7A963-F286-9A4E-93BA-97D15DF6D652}"/>
            </a:ext>
          </a:extLst>
        </xdr:cNvPr>
        <xdr:cNvCxnSpPr>
          <a:stCxn id="256" idx="2"/>
          <a:endCxn id="258" idx="0"/>
        </xdr:cNvCxnSpPr>
      </xdr:nvCxnSpPr>
      <xdr:spPr>
        <a:xfrm>
          <a:off x="13534315173" y="76060554"/>
          <a:ext cx="893438" cy="26185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403</xdr:row>
      <xdr:rowOff>114587</xdr:rowOff>
    </xdr:from>
    <xdr:to>
      <xdr:col>10</xdr:col>
      <xdr:colOff>157556</xdr:colOff>
      <xdr:row>406</xdr:row>
      <xdr:rowOff>38195</xdr:rowOff>
    </xdr:to>
    <xdr:cxnSp macro="">
      <xdr:nvCxnSpPr>
        <xdr:cNvPr id="267" name="Straight Connector 266">
          <a:extLst>
            <a:ext uri="{FF2B5EF4-FFF2-40B4-BE49-F238E27FC236}">
              <a16:creationId xmlns:a16="http://schemas.microsoft.com/office/drawing/2014/main" id="{5F2D5493-A17C-0C40-8987-D358CBE540CD}"/>
            </a:ext>
          </a:extLst>
        </xdr:cNvPr>
        <xdr:cNvCxnSpPr>
          <a:endCxn id="261" idx="0"/>
        </xdr:cNvCxnSpPr>
      </xdr:nvCxnSpPr>
      <xdr:spPr>
        <a:xfrm>
          <a:off x="13535332746" y="76413121"/>
          <a:ext cx="578324" cy="5312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407</xdr:row>
      <xdr:rowOff>0</xdr:rowOff>
    </xdr:from>
    <xdr:to>
      <xdr:col>9</xdr:col>
      <xdr:colOff>305563</xdr:colOff>
      <xdr:row>409</xdr:row>
      <xdr:rowOff>128908</xdr:rowOff>
    </xdr:to>
    <xdr:cxnSp macro="">
      <xdr:nvCxnSpPr>
        <xdr:cNvPr id="268" name="Straight Connector 267">
          <a:extLst>
            <a:ext uri="{FF2B5EF4-FFF2-40B4-BE49-F238E27FC236}">
              <a16:creationId xmlns:a16="http://schemas.microsoft.com/office/drawing/2014/main" id="{0D07144E-524B-8644-BB9E-ACDCC5BD84E2}"/>
            </a:ext>
          </a:extLst>
        </xdr:cNvPr>
        <xdr:cNvCxnSpPr/>
      </xdr:nvCxnSpPr>
      <xdr:spPr>
        <a:xfrm>
          <a:off x="13536011333" y="77108707"/>
          <a:ext cx="578324"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751768</xdr:colOff>
      <xdr:row>410</xdr:row>
      <xdr:rowOff>62812</xdr:rowOff>
    </xdr:from>
    <xdr:to>
      <xdr:col>8</xdr:col>
      <xdr:colOff>347306</xdr:colOff>
      <xdr:row>412</xdr:row>
      <xdr:rowOff>156980</xdr:rowOff>
    </xdr:to>
    <xdr:cxnSp macro="">
      <xdr:nvCxnSpPr>
        <xdr:cNvPr id="270" name="Straight Arrow Connector 269">
          <a:extLst>
            <a:ext uri="{FF2B5EF4-FFF2-40B4-BE49-F238E27FC236}">
              <a16:creationId xmlns:a16="http://schemas.microsoft.com/office/drawing/2014/main" id="{7D6D1B03-29FC-CA49-92D2-A54D37527060}"/>
            </a:ext>
          </a:extLst>
        </xdr:cNvPr>
        <xdr:cNvCxnSpPr/>
      </xdr:nvCxnSpPr>
      <xdr:spPr>
        <a:xfrm flipH="1" flipV="1">
          <a:off x="13535969590" y="84057984"/>
          <a:ext cx="422133" cy="4992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235388</xdr:colOff>
      <xdr:row>412</xdr:row>
      <xdr:rowOff>147802</xdr:rowOff>
    </xdr:from>
    <xdr:to>
      <xdr:col>7</xdr:col>
      <xdr:colOff>755225</xdr:colOff>
      <xdr:row>415</xdr:row>
      <xdr:rowOff>128706</xdr:rowOff>
    </xdr:to>
    <xdr:pic>
      <xdr:nvPicPr>
        <xdr:cNvPr id="274" name="Picture 273">
          <a:extLst>
            <a:ext uri="{FF2B5EF4-FFF2-40B4-BE49-F238E27FC236}">
              <a16:creationId xmlns:a16="http://schemas.microsoft.com/office/drawing/2014/main" id="{A7B1CB0C-5566-2E47-98BA-56DE49F8A8DF}"/>
            </a:ext>
          </a:extLst>
        </xdr:cNvPr>
        <xdr:cNvPicPr>
          <a:picLocks noChangeAspect="1"/>
        </xdr:cNvPicPr>
      </xdr:nvPicPr>
      <xdr:blipFill>
        <a:blip xmlns:r="http://schemas.openxmlformats.org/officeDocument/2006/relationships" r:embed="rId2"/>
        <a:stretch>
          <a:fillRect/>
        </a:stretch>
      </xdr:blipFill>
      <xdr:spPr>
        <a:xfrm>
          <a:off x="13536388266" y="84548061"/>
          <a:ext cx="519837" cy="588533"/>
        </a:xfrm>
        <a:prstGeom prst="rect">
          <a:avLst/>
        </a:prstGeom>
      </xdr:spPr>
    </xdr:pic>
    <xdr:clientData/>
  </xdr:twoCellAnchor>
  <xdr:oneCellAnchor>
    <xdr:from>
      <xdr:col>9</xdr:col>
      <xdr:colOff>213493</xdr:colOff>
      <xdr:row>422</xdr:row>
      <xdr:rowOff>13575</xdr:rowOff>
    </xdr:from>
    <xdr:ext cx="2259733" cy="345094"/>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30</m:t>
                        </m:r>
                      </m:den>
                    </m:f>
                    <m:r>
                      <a:rPr lang="he-IL" sz="1100" b="0" i="1">
                        <a:latin typeface="Cambria Math" panose="02040503050406030204" pitchFamily="18" charset="0"/>
                      </a:rPr>
                      <m:t>=1.33</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𝑌_𝑀𝐴𝑋−𝑌_𝐷</a:t>
              </a:r>
              <a:r>
                <a:rPr lang="he-IL" sz="1100" b="0" i="0">
                  <a:latin typeface="Cambria Math" panose="02040503050406030204" pitchFamily="18" charset="0"/>
                </a:rPr>
                <a:t>)/</a:t>
              </a:r>
              <a:r>
                <a:rPr lang="en-US" sz="1100" b="0" i="0">
                  <a:latin typeface="Cambria Math" panose="02040503050406030204" pitchFamily="18" charset="0"/>
                </a:rPr>
                <a:t>𝑋_𝐷</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(40−0)/30=1.33</a:t>
              </a:r>
              <a:endParaRPr lang="en-US" sz="1100"/>
            </a:p>
          </xdr:txBody>
        </xdr:sp>
      </mc:Fallback>
    </mc:AlternateContent>
    <xdr:clientData/>
  </xdr:oneCellAnchor>
  <xdr:twoCellAnchor>
    <xdr:from>
      <xdr:col>11</xdr:col>
      <xdr:colOff>362857</xdr:colOff>
      <xdr:row>429</xdr:row>
      <xdr:rowOff>52519</xdr:rowOff>
    </xdr:from>
    <xdr:to>
      <xdr:col>11</xdr:col>
      <xdr:colOff>372406</xdr:colOff>
      <xdr:row>443</xdr:row>
      <xdr:rowOff>152781</xdr:rowOff>
    </xdr:to>
    <xdr:cxnSp macro="">
      <xdr:nvCxnSpPr>
        <xdr:cNvPr id="276" name="Straight Arrow Connector 275">
          <a:extLst>
            <a:ext uri="{FF2B5EF4-FFF2-40B4-BE49-F238E27FC236}">
              <a16:creationId xmlns:a16="http://schemas.microsoft.com/office/drawing/2014/main" id="{283C9682-03C3-8B41-B291-17775684BD44}"/>
            </a:ext>
          </a:extLst>
        </xdr:cNvPr>
        <xdr:cNvCxnSpPr/>
      </xdr:nvCxnSpPr>
      <xdr:spPr>
        <a:xfrm flipH="1" flipV="1">
          <a:off x="13533464706" y="81617174"/>
          <a:ext cx="9549" cy="293586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440</xdr:row>
      <xdr:rowOff>119361</xdr:rowOff>
    </xdr:from>
    <xdr:to>
      <xdr:col>11</xdr:col>
      <xdr:colOff>783008</xdr:colOff>
      <xdr:row>440</xdr:row>
      <xdr:rowOff>133685</xdr:rowOff>
    </xdr:to>
    <xdr:cxnSp macro="">
      <xdr:nvCxnSpPr>
        <xdr:cNvPr id="277" name="Straight Arrow Connector 276">
          <a:extLst>
            <a:ext uri="{FF2B5EF4-FFF2-40B4-BE49-F238E27FC236}">
              <a16:creationId xmlns:a16="http://schemas.microsoft.com/office/drawing/2014/main" id="{EDE167A9-1229-6F46-9822-99C1C99B3E9D}"/>
            </a:ext>
          </a:extLst>
        </xdr:cNvPr>
        <xdr:cNvCxnSpPr/>
      </xdr:nvCxnSpPr>
      <xdr:spPr>
        <a:xfrm flipV="1">
          <a:off x="13533054104" y="83911990"/>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431</xdr:row>
      <xdr:rowOff>100264</xdr:rowOff>
    </xdr:from>
    <xdr:to>
      <xdr:col>11</xdr:col>
      <xdr:colOff>467895</xdr:colOff>
      <xdr:row>432</xdr:row>
      <xdr:rowOff>167106</xdr:rowOff>
    </xdr:to>
    <xdr:sp macro="" textlink="">
      <xdr:nvSpPr>
        <xdr:cNvPr id="278" name="Rounded Rectangle 277">
          <a:extLst>
            <a:ext uri="{FF2B5EF4-FFF2-40B4-BE49-F238E27FC236}">
              <a16:creationId xmlns:a16="http://schemas.microsoft.com/office/drawing/2014/main" id="{DD05B666-E495-9445-9260-53C47E084B84}"/>
            </a:ext>
          </a:extLst>
        </xdr:cNvPr>
        <xdr:cNvSpPr/>
      </xdr:nvSpPr>
      <xdr:spPr>
        <a:xfrm>
          <a:off x="13533369217" y="82070005"/>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431</xdr:row>
      <xdr:rowOff>168251</xdr:rowOff>
    </xdr:from>
    <xdr:ext cx="923447"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434</xdr:row>
      <xdr:rowOff>23872</xdr:rowOff>
    </xdr:from>
    <xdr:to>
      <xdr:col>10</xdr:col>
      <xdr:colOff>401052</xdr:colOff>
      <xdr:row>435</xdr:row>
      <xdr:rowOff>90714</xdr:rowOff>
    </xdr:to>
    <xdr:sp macro="" textlink="">
      <xdr:nvSpPr>
        <xdr:cNvPr id="280" name="Rounded Rectangle 279">
          <a:extLst>
            <a:ext uri="{FF2B5EF4-FFF2-40B4-BE49-F238E27FC236}">
              <a16:creationId xmlns:a16="http://schemas.microsoft.com/office/drawing/2014/main" id="{365D3E0A-1E31-154D-AB61-98FD744DCD7A}"/>
            </a:ext>
          </a:extLst>
        </xdr:cNvPr>
        <xdr:cNvSpPr/>
      </xdr:nvSpPr>
      <xdr:spPr>
        <a:xfrm>
          <a:off x="13534262655" y="82601243"/>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437</xdr:row>
      <xdr:rowOff>125280</xdr:rowOff>
    </xdr:from>
    <xdr:ext cx="923447"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440</xdr:row>
      <xdr:rowOff>149153</xdr:rowOff>
    </xdr:from>
    <xdr:ext cx="923447" cy="172227"/>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437</xdr:row>
      <xdr:rowOff>38195</xdr:rowOff>
    </xdr:from>
    <xdr:to>
      <xdr:col>9</xdr:col>
      <xdr:colOff>525187</xdr:colOff>
      <xdr:row>438</xdr:row>
      <xdr:rowOff>105037</xdr:rowOff>
    </xdr:to>
    <xdr:sp macro="" textlink="">
      <xdr:nvSpPr>
        <xdr:cNvPr id="283" name="Rounded Rectangle 282">
          <a:extLst>
            <a:ext uri="{FF2B5EF4-FFF2-40B4-BE49-F238E27FC236}">
              <a16:creationId xmlns:a16="http://schemas.microsoft.com/office/drawing/2014/main" id="{0A783C2F-41F6-D540-B4F2-67CC9B509564}"/>
            </a:ext>
          </a:extLst>
        </xdr:cNvPr>
        <xdr:cNvSpPr/>
      </xdr:nvSpPr>
      <xdr:spPr>
        <a:xfrm>
          <a:off x="13534965115" y="83223195"/>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440</xdr:row>
      <xdr:rowOff>163476</xdr:rowOff>
    </xdr:from>
    <xdr:ext cx="923447"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439</xdr:row>
      <xdr:rowOff>143232</xdr:rowOff>
    </xdr:from>
    <xdr:to>
      <xdr:col>8</xdr:col>
      <xdr:colOff>654098</xdr:colOff>
      <xdr:row>441</xdr:row>
      <xdr:rowOff>4774</xdr:rowOff>
    </xdr:to>
    <xdr:sp macro="" textlink="">
      <xdr:nvSpPr>
        <xdr:cNvPr id="285" name="Rounded Rectangle 284">
          <a:extLst>
            <a:ext uri="{FF2B5EF4-FFF2-40B4-BE49-F238E27FC236}">
              <a16:creationId xmlns:a16="http://schemas.microsoft.com/office/drawing/2014/main" id="{1AD106FC-4D4C-8747-80CF-749A7DE89FA1}"/>
            </a:ext>
          </a:extLst>
        </xdr:cNvPr>
        <xdr:cNvSpPr/>
      </xdr:nvSpPr>
      <xdr:spPr>
        <a:xfrm>
          <a:off x="13535662798" y="83733318"/>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441</xdr:row>
      <xdr:rowOff>63213</xdr:rowOff>
    </xdr:from>
    <xdr:ext cx="92344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434</xdr:row>
      <xdr:rowOff>34566</xdr:rowOff>
    </xdr:from>
    <xdr:ext cx="923447"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432</xdr:row>
      <xdr:rowOff>167106</xdr:rowOff>
    </xdr:from>
    <xdr:to>
      <xdr:col>11</xdr:col>
      <xdr:colOff>348534</xdr:colOff>
      <xdr:row>434</xdr:row>
      <xdr:rowOff>23872</xdr:rowOff>
    </xdr:to>
    <xdr:cxnSp macro="">
      <xdr:nvCxnSpPr>
        <xdr:cNvPr id="288" name="Straight Connector 287">
          <a:extLst>
            <a:ext uri="{FF2B5EF4-FFF2-40B4-BE49-F238E27FC236}">
              <a16:creationId xmlns:a16="http://schemas.microsoft.com/office/drawing/2014/main" id="{A75D1D03-39BA-F445-9DC0-B8976AA6E31D}"/>
            </a:ext>
          </a:extLst>
        </xdr:cNvPr>
        <xdr:cNvCxnSpPr>
          <a:stCxn id="278" idx="2"/>
          <a:endCxn id="280" idx="0"/>
        </xdr:cNvCxnSpPr>
      </xdr:nvCxnSpPr>
      <xdr:spPr>
        <a:xfrm>
          <a:off x="13533488578" y="82339390"/>
          <a:ext cx="893438" cy="2618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434</xdr:row>
      <xdr:rowOff>114587</xdr:rowOff>
    </xdr:from>
    <xdr:to>
      <xdr:col>10</xdr:col>
      <xdr:colOff>157556</xdr:colOff>
      <xdr:row>437</xdr:row>
      <xdr:rowOff>38195</xdr:rowOff>
    </xdr:to>
    <xdr:cxnSp macro="">
      <xdr:nvCxnSpPr>
        <xdr:cNvPr id="289" name="Straight Connector 288">
          <a:extLst>
            <a:ext uri="{FF2B5EF4-FFF2-40B4-BE49-F238E27FC236}">
              <a16:creationId xmlns:a16="http://schemas.microsoft.com/office/drawing/2014/main" id="{0E0E1C45-FA4A-824B-9F5C-8247DA8F8473}"/>
            </a:ext>
          </a:extLst>
        </xdr:cNvPr>
        <xdr:cNvCxnSpPr>
          <a:endCxn id="283" idx="0"/>
        </xdr:cNvCxnSpPr>
      </xdr:nvCxnSpPr>
      <xdr:spPr>
        <a:xfrm>
          <a:off x="13534506151" y="82691958"/>
          <a:ext cx="578325" cy="53123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438</xdr:row>
      <xdr:rowOff>0</xdr:rowOff>
    </xdr:from>
    <xdr:to>
      <xdr:col>9</xdr:col>
      <xdr:colOff>305563</xdr:colOff>
      <xdr:row>440</xdr:row>
      <xdr:rowOff>128908</xdr:rowOff>
    </xdr:to>
    <xdr:cxnSp macro="">
      <xdr:nvCxnSpPr>
        <xdr:cNvPr id="290" name="Straight Connector 289">
          <a:extLst>
            <a:ext uri="{FF2B5EF4-FFF2-40B4-BE49-F238E27FC236}">
              <a16:creationId xmlns:a16="http://schemas.microsoft.com/office/drawing/2014/main" id="{0C92B66E-2900-C347-A635-5ABB7E9A5225}"/>
            </a:ext>
          </a:extLst>
        </xdr:cNvPr>
        <xdr:cNvCxnSpPr/>
      </xdr:nvCxnSpPr>
      <xdr:spPr>
        <a:xfrm>
          <a:off x="13535184739" y="83387543"/>
          <a:ext cx="578323"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272144</xdr:colOff>
      <xdr:row>440</xdr:row>
      <xdr:rowOff>130055</xdr:rowOff>
    </xdr:from>
    <xdr:ext cx="923447" cy="172227"/>
    <mc:AlternateContent xmlns:mc="http://schemas.openxmlformats.org/markup-compatibility/2006" xmlns:a14="http://schemas.microsoft.com/office/drawing/2010/main">
      <mc:Choice Requires="a14">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xdr:from>
      <xdr:col>10</xdr:col>
      <xdr:colOff>290712</xdr:colOff>
      <xdr:row>441</xdr:row>
      <xdr:rowOff>104727</xdr:rowOff>
    </xdr:from>
    <xdr:to>
      <xdr:col>10</xdr:col>
      <xdr:colOff>711960</xdr:colOff>
      <xdr:row>443</xdr:row>
      <xdr:rowOff>198895</xdr:rowOff>
    </xdr:to>
    <xdr:cxnSp macro="">
      <xdr:nvCxnSpPr>
        <xdr:cNvPr id="292" name="Straight Arrow Connector 291">
          <a:extLst>
            <a:ext uri="{FF2B5EF4-FFF2-40B4-BE49-F238E27FC236}">
              <a16:creationId xmlns:a16="http://schemas.microsoft.com/office/drawing/2014/main" id="{431D3A3A-966E-2941-9335-DBF433AF61D7}"/>
            </a:ext>
          </a:extLst>
        </xdr:cNvPr>
        <xdr:cNvCxnSpPr/>
      </xdr:nvCxnSpPr>
      <xdr:spPr>
        <a:xfrm flipH="1" flipV="1">
          <a:off x="13519456555" y="89826245"/>
          <a:ext cx="421248" cy="496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733867</xdr:colOff>
      <xdr:row>433</xdr:row>
      <xdr:rowOff>105038</xdr:rowOff>
    </xdr:from>
    <xdr:to>
      <xdr:col>10</xdr:col>
      <xdr:colOff>749586</xdr:colOff>
      <xdr:row>440</xdr:row>
      <xdr:rowOff>130055</xdr:rowOff>
    </xdr:to>
    <xdr:cxnSp macro="">
      <xdr:nvCxnSpPr>
        <xdr:cNvPr id="293" name="Straight Connector 292">
          <a:extLst>
            <a:ext uri="{FF2B5EF4-FFF2-40B4-BE49-F238E27FC236}">
              <a16:creationId xmlns:a16="http://schemas.microsoft.com/office/drawing/2014/main" id="{1F003CE3-6726-584E-B182-46EC4510FB0A}"/>
            </a:ext>
          </a:extLst>
        </xdr:cNvPr>
        <xdr:cNvCxnSpPr>
          <a:endCxn id="291" idx="0"/>
        </xdr:cNvCxnSpPr>
      </xdr:nvCxnSpPr>
      <xdr:spPr>
        <a:xfrm>
          <a:off x="13533914121" y="82479866"/>
          <a:ext cx="15719" cy="1442818"/>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768684</xdr:colOff>
      <xdr:row>433</xdr:row>
      <xdr:rowOff>105038</xdr:rowOff>
    </xdr:from>
    <xdr:to>
      <xdr:col>11</xdr:col>
      <xdr:colOff>377181</xdr:colOff>
      <xdr:row>433</xdr:row>
      <xdr:rowOff>109812</xdr:rowOff>
    </xdr:to>
    <xdr:cxnSp macro="">
      <xdr:nvCxnSpPr>
        <xdr:cNvPr id="294" name="Straight Connector 293">
          <a:extLst>
            <a:ext uri="{FF2B5EF4-FFF2-40B4-BE49-F238E27FC236}">
              <a16:creationId xmlns:a16="http://schemas.microsoft.com/office/drawing/2014/main" id="{6FD570B7-5E1E-4348-805E-0EBF6C062DB1}"/>
            </a:ext>
          </a:extLst>
        </xdr:cNvPr>
        <xdr:cNvCxnSpPr/>
      </xdr:nvCxnSpPr>
      <xdr:spPr>
        <a:xfrm flipH="1">
          <a:off x="13533459931" y="82479866"/>
          <a:ext cx="435092"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253046</xdr:colOff>
      <xdr:row>432</xdr:row>
      <xdr:rowOff>115733</xdr:rowOff>
    </xdr:from>
    <xdr:ext cx="923447" cy="172227"/>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9</xdr:col>
      <xdr:colOff>616807</xdr:colOff>
      <xdr:row>442</xdr:row>
      <xdr:rowOff>198099</xdr:rowOff>
    </xdr:from>
    <xdr:ext cx="519837" cy="588533"/>
    <xdr:pic>
      <xdr:nvPicPr>
        <xdr:cNvPr id="296" name="Picture 295">
          <a:extLst>
            <a:ext uri="{FF2B5EF4-FFF2-40B4-BE49-F238E27FC236}">
              <a16:creationId xmlns:a16="http://schemas.microsoft.com/office/drawing/2014/main" id="{FEEE9595-A9EA-984F-88DE-65E4BE5F82E4}"/>
            </a:ext>
          </a:extLst>
        </xdr:cNvPr>
        <xdr:cNvPicPr>
          <a:picLocks noChangeAspect="1"/>
        </xdr:cNvPicPr>
      </xdr:nvPicPr>
      <xdr:blipFill>
        <a:blip xmlns:r="http://schemas.openxmlformats.org/officeDocument/2006/relationships" r:embed="rId2"/>
        <a:stretch>
          <a:fillRect/>
        </a:stretch>
      </xdr:blipFill>
      <xdr:spPr>
        <a:xfrm>
          <a:off x="13519857581" y="90120805"/>
          <a:ext cx="519837" cy="588533"/>
        </a:xfrm>
        <a:prstGeom prst="rect">
          <a:avLst/>
        </a:prstGeom>
      </xdr:spPr>
    </xdr:pic>
    <xdr:clientData/>
  </xdr:oneCellAnchor>
  <xdr:oneCellAnchor>
    <xdr:from>
      <xdr:col>8</xdr:col>
      <xdr:colOff>16424</xdr:colOff>
      <xdr:row>452</xdr:row>
      <xdr:rowOff>150428</xdr:rowOff>
    </xdr:from>
    <xdr:ext cx="2259733" cy="366126"/>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twoCellAnchor>
    <xdr:from>
      <xdr:col>10</xdr:col>
      <xdr:colOff>617837</xdr:colOff>
      <xdr:row>432</xdr:row>
      <xdr:rowOff>127634</xdr:rowOff>
    </xdr:from>
    <xdr:to>
      <xdr:col>11</xdr:col>
      <xdr:colOff>29964</xdr:colOff>
      <xdr:row>433</xdr:row>
      <xdr:rowOff>194476</xdr:rowOff>
    </xdr:to>
    <xdr:sp macro="" textlink="">
      <xdr:nvSpPr>
        <xdr:cNvPr id="299" name="Rounded Rectangle 298">
          <a:extLst>
            <a:ext uri="{FF2B5EF4-FFF2-40B4-BE49-F238E27FC236}">
              <a16:creationId xmlns:a16="http://schemas.microsoft.com/office/drawing/2014/main" id="{1376EC41-5F0A-BB14-1F00-E39D7189334F}"/>
            </a:ext>
          </a:extLst>
        </xdr:cNvPr>
        <xdr:cNvSpPr/>
      </xdr:nvSpPr>
      <xdr:spPr>
        <a:xfrm>
          <a:off x="13533807148" y="88578755"/>
          <a:ext cx="238722" cy="269385"/>
        </a:xfrm>
        <a:prstGeom prst="roundRect">
          <a:avLst/>
        </a:prstGeom>
        <a:solidFill>
          <a:srgbClr val="7030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520044</xdr:colOff>
      <xdr:row>456</xdr:row>
      <xdr:rowOff>8102</xdr:rowOff>
    </xdr:from>
    <xdr:ext cx="1148483" cy="181525"/>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oneCellAnchor>
    <xdr:from>
      <xdr:col>8</xdr:col>
      <xdr:colOff>3842</xdr:colOff>
      <xdr:row>464</xdr:row>
      <xdr:rowOff>110230</xdr:rowOff>
    </xdr:from>
    <xdr:ext cx="2259733" cy="378693"/>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40−33</m:t>
                        </m:r>
                      </m:num>
                      <m:den>
                        <m:r>
                          <a:rPr lang="he-IL" sz="1100" b="0" i="1">
                            <a:latin typeface="Cambria Math" panose="02040503050406030204" pitchFamily="18" charset="0"/>
                          </a:rPr>
                          <m:t>7</m:t>
                        </m:r>
                      </m:den>
                    </m:f>
                    <m:r>
                      <a:rPr lang="he-IL" sz="1100" b="0" i="1">
                        <a:latin typeface="Cambria Math" panose="02040503050406030204" pitchFamily="18" charset="0"/>
                      </a:rPr>
                      <m:t>=1</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(40−33)/7=1</a:t>
              </a:r>
              <a:endParaRPr lang="en-US" sz="1100"/>
            </a:p>
          </xdr:txBody>
        </xdr:sp>
      </mc:Fallback>
    </mc:AlternateContent>
    <xdr:clientData/>
  </xdr:oneCellAnchor>
  <xdr:twoCellAnchor>
    <xdr:from>
      <xdr:col>8</xdr:col>
      <xdr:colOff>411703</xdr:colOff>
      <xdr:row>477</xdr:row>
      <xdr:rowOff>136072</xdr:rowOff>
    </xdr:from>
    <xdr:to>
      <xdr:col>8</xdr:col>
      <xdr:colOff>425659</xdr:colOff>
      <xdr:row>487</xdr:row>
      <xdr:rowOff>97693</xdr:rowOff>
    </xdr:to>
    <xdr:cxnSp macro="">
      <xdr:nvCxnSpPr>
        <xdr:cNvPr id="303" name="Straight Arrow Connector 302">
          <a:extLst>
            <a:ext uri="{FF2B5EF4-FFF2-40B4-BE49-F238E27FC236}">
              <a16:creationId xmlns:a16="http://schemas.microsoft.com/office/drawing/2014/main" id="{D183B7E9-C56B-96AC-A977-67C06E103056}"/>
            </a:ext>
          </a:extLst>
        </xdr:cNvPr>
        <xdr:cNvCxnSpPr/>
      </xdr:nvCxnSpPr>
      <xdr:spPr>
        <a:xfrm flipV="1">
          <a:off x="13540816758" y="97639973"/>
          <a:ext cx="13956" cy="19852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387280</xdr:colOff>
      <xdr:row>486</xdr:row>
      <xdr:rowOff>108159</xdr:rowOff>
    </xdr:from>
    <xdr:to>
      <xdr:col>8</xdr:col>
      <xdr:colOff>537307</xdr:colOff>
      <xdr:row>486</xdr:row>
      <xdr:rowOff>118626</xdr:rowOff>
    </xdr:to>
    <xdr:cxnSp macro="">
      <xdr:nvCxnSpPr>
        <xdr:cNvPr id="304" name="Straight Arrow Connector 303">
          <a:extLst>
            <a:ext uri="{FF2B5EF4-FFF2-40B4-BE49-F238E27FC236}">
              <a16:creationId xmlns:a16="http://schemas.microsoft.com/office/drawing/2014/main" id="{B14A89C6-54A2-52B4-EB57-5C96095884C8}"/>
            </a:ext>
          </a:extLst>
        </xdr:cNvPr>
        <xdr:cNvCxnSpPr/>
      </xdr:nvCxnSpPr>
      <xdr:spPr>
        <a:xfrm flipV="1">
          <a:off x="13540705110" y="99433324"/>
          <a:ext cx="2630714" cy="1046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607088</xdr:colOff>
      <xdr:row>476</xdr:row>
      <xdr:rowOff>169078</xdr:rowOff>
    </xdr:from>
    <xdr:ext cx="1298240" cy="172227"/>
    <mc:AlternateContent xmlns:mc="http://schemas.openxmlformats.org/markup-compatibility/2006" xmlns:a14="http://schemas.microsoft.com/office/drawing/2010/main">
      <mc:Choice Requires="a14">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429149</xdr:colOff>
      <xdr:row>486</xdr:row>
      <xdr:rowOff>15561</xdr:rowOff>
    </xdr:from>
    <xdr:ext cx="1298240"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397747</xdr:colOff>
      <xdr:row>479</xdr:row>
      <xdr:rowOff>17445</xdr:rowOff>
    </xdr:from>
    <xdr:to>
      <xdr:col>8</xdr:col>
      <xdr:colOff>415192</xdr:colOff>
      <xdr:row>480</xdr:row>
      <xdr:rowOff>184918</xdr:rowOff>
    </xdr:to>
    <xdr:cxnSp macro="">
      <xdr:nvCxnSpPr>
        <xdr:cNvPr id="311" name="Straight Connector 310">
          <a:extLst>
            <a:ext uri="{FF2B5EF4-FFF2-40B4-BE49-F238E27FC236}">
              <a16:creationId xmlns:a16="http://schemas.microsoft.com/office/drawing/2014/main" id="{3531AB8C-F774-88E6-7228-E0C055D3DCB4}"/>
            </a:ext>
          </a:extLst>
        </xdr:cNvPr>
        <xdr:cNvCxnSpPr/>
      </xdr:nvCxnSpPr>
      <xdr:spPr>
        <a:xfrm>
          <a:off x="13540827225" y="97926071"/>
          <a:ext cx="844341" cy="36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373324</xdr:colOff>
      <xdr:row>480</xdr:row>
      <xdr:rowOff>184918</xdr:rowOff>
    </xdr:from>
    <xdr:to>
      <xdr:col>7</xdr:col>
      <xdr:colOff>390770</xdr:colOff>
      <xdr:row>482</xdr:row>
      <xdr:rowOff>150029</xdr:rowOff>
    </xdr:to>
    <xdr:cxnSp macro="">
      <xdr:nvCxnSpPr>
        <xdr:cNvPr id="312" name="Straight Connector 311">
          <a:extLst>
            <a:ext uri="{FF2B5EF4-FFF2-40B4-BE49-F238E27FC236}">
              <a16:creationId xmlns:a16="http://schemas.microsoft.com/office/drawing/2014/main" id="{3C87A449-19A6-9B0B-CE19-37A0BF782031}"/>
            </a:ext>
          </a:extLst>
        </xdr:cNvPr>
        <xdr:cNvCxnSpPr/>
      </xdr:nvCxnSpPr>
      <xdr:spPr>
        <a:xfrm>
          <a:off x="13541678543" y="98295907"/>
          <a:ext cx="844341" cy="3698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73597</xdr:colOff>
      <xdr:row>482</xdr:row>
      <xdr:rowOff>150028</xdr:rowOff>
    </xdr:from>
    <xdr:to>
      <xdr:col>6</xdr:col>
      <xdr:colOff>369834</xdr:colOff>
      <xdr:row>486</xdr:row>
      <xdr:rowOff>101675</xdr:rowOff>
    </xdr:to>
    <xdr:cxnSp macro="">
      <xdr:nvCxnSpPr>
        <xdr:cNvPr id="313" name="Straight Connector 312">
          <a:extLst>
            <a:ext uri="{FF2B5EF4-FFF2-40B4-BE49-F238E27FC236}">
              <a16:creationId xmlns:a16="http://schemas.microsoft.com/office/drawing/2014/main" id="{4703F6D5-B84A-F0A1-7F6B-1F1ADA045071}"/>
            </a:ext>
          </a:extLst>
        </xdr:cNvPr>
        <xdr:cNvCxnSpPr>
          <a:endCxn id="309" idx="1"/>
        </xdr:cNvCxnSpPr>
      </xdr:nvCxnSpPr>
      <xdr:spPr>
        <a:xfrm>
          <a:off x="13542526374" y="98665742"/>
          <a:ext cx="296237" cy="761098"/>
        </a:xfrm>
        <a:prstGeom prst="line">
          <a:avLst/>
        </a:prstGeom>
        <a:ln w="38100">
          <a:solidFill>
            <a:srgbClr val="D883FF"/>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188407</xdr:colOff>
      <xdr:row>478</xdr:row>
      <xdr:rowOff>134187</xdr:rowOff>
    </xdr:from>
    <xdr:ext cx="656262"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8</xdr:col>
      <xdr:colOff>198874</xdr:colOff>
      <xdr:row>480</xdr:row>
      <xdr:rowOff>102786</xdr:rowOff>
    </xdr:from>
    <xdr:ext cx="656262"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8</xdr:col>
      <xdr:colOff>212830</xdr:colOff>
      <xdr:row>482</xdr:row>
      <xdr:rowOff>64407</xdr:rowOff>
    </xdr:from>
    <xdr:ext cx="656262"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219808</xdr:colOff>
      <xdr:row>486</xdr:row>
      <xdr:rowOff>134187</xdr:rowOff>
    </xdr:from>
    <xdr:ext cx="656262"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twoCellAnchor>
    <xdr:from>
      <xdr:col>8</xdr:col>
      <xdr:colOff>317499</xdr:colOff>
      <xdr:row>478</xdr:row>
      <xdr:rowOff>157005</xdr:rowOff>
    </xdr:from>
    <xdr:to>
      <xdr:col>8</xdr:col>
      <xdr:colOff>450082</xdr:colOff>
      <xdr:row>479</xdr:row>
      <xdr:rowOff>104671</xdr:rowOff>
    </xdr:to>
    <xdr:sp macro="" textlink="">
      <xdr:nvSpPr>
        <xdr:cNvPr id="319" name="Oval 318">
          <a:extLst>
            <a:ext uri="{FF2B5EF4-FFF2-40B4-BE49-F238E27FC236}">
              <a16:creationId xmlns:a16="http://schemas.microsoft.com/office/drawing/2014/main" id="{6AE40E01-16E7-3827-7EC8-020D97FECE92}"/>
            </a:ext>
          </a:extLst>
        </xdr:cNvPr>
        <xdr:cNvSpPr/>
      </xdr:nvSpPr>
      <xdr:spPr>
        <a:xfrm>
          <a:off x="13540792335" y="97863269"/>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320989</xdr:colOff>
      <xdr:row>480</xdr:row>
      <xdr:rowOff>111648</xdr:rowOff>
    </xdr:from>
    <xdr:to>
      <xdr:col>7</xdr:col>
      <xdr:colOff>453572</xdr:colOff>
      <xdr:row>481</xdr:row>
      <xdr:rowOff>59313</xdr:rowOff>
    </xdr:to>
    <xdr:sp macro="" textlink="">
      <xdr:nvSpPr>
        <xdr:cNvPr id="320" name="Oval 319">
          <a:extLst>
            <a:ext uri="{FF2B5EF4-FFF2-40B4-BE49-F238E27FC236}">
              <a16:creationId xmlns:a16="http://schemas.microsoft.com/office/drawing/2014/main" id="{259C12DE-4174-5B3A-B988-046C3A1D8D37}"/>
            </a:ext>
          </a:extLst>
        </xdr:cNvPr>
        <xdr:cNvSpPr/>
      </xdr:nvSpPr>
      <xdr:spPr>
        <a:xfrm>
          <a:off x="13541615741" y="98222637"/>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307032</xdr:colOff>
      <xdr:row>482</xdr:row>
      <xdr:rowOff>76758</xdr:rowOff>
    </xdr:from>
    <xdr:to>
      <xdr:col>6</xdr:col>
      <xdr:colOff>439615</xdr:colOff>
      <xdr:row>483</xdr:row>
      <xdr:rowOff>24423</xdr:rowOff>
    </xdr:to>
    <xdr:sp macro="" textlink="">
      <xdr:nvSpPr>
        <xdr:cNvPr id="321" name="Oval 320">
          <a:extLst>
            <a:ext uri="{FF2B5EF4-FFF2-40B4-BE49-F238E27FC236}">
              <a16:creationId xmlns:a16="http://schemas.microsoft.com/office/drawing/2014/main" id="{A7693113-A102-429D-DF6C-786CD565F43D}"/>
            </a:ext>
          </a:extLst>
        </xdr:cNvPr>
        <xdr:cNvSpPr/>
      </xdr:nvSpPr>
      <xdr:spPr>
        <a:xfrm>
          <a:off x="13542456593" y="98592472"/>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816428</xdr:colOff>
      <xdr:row>486</xdr:row>
      <xdr:rowOff>38378</xdr:rowOff>
    </xdr:from>
    <xdr:to>
      <xdr:col>6</xdr:col>
      <xdr:colOff>122115</xdr:colOff>
      <xdr:row>486</xdr:row>
      <xdr:rowOff>188406</xdr:rowOff>
    </xdr:to>
    <xdr:sp macro="" textlink="">
      <xdr:nvSpPr>
        <xdr:cNvPr id="322" name="Oval 321">
          <a:extLst>
            <a:ext uri="{FF2B5EF4-FFF2-40B4-BE49-F238E27FC236}">
              <a16:creationId xmlns:a16="http://schemas.microsoft.com/office/drawing/2014/main" id="{BD74609A-84C9-48AC-A307-2E79D1C322FC}"/>
            </a:ext>
          </a:extLst>
        </xdr:cNvPr>
        <xdr:cNvSpPr/>
      </xdr:nvSpPr>
      <xdr:spPr>
        <a:xfrm>
          <a:off x="13542774093" y="99363543"/>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59313</xdr:colOff>
      <xdr:row>486</xdr:row>
      <xdr:rowOff>151632</xdr:rowOff>
    </xdr:from>
    <xdr:ext cx="656262"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6</xdr:col>
      <xdr:colOff>55823</xdr:colOff>
      <xdr:row>486</xdr:row>
      <xdr:rowOff>130698</xdr:rowOff>
    </xdr:from>
    <xdr:ext cx="656262"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460548</xdr:colOff>
      <xdr:row>486</xdr:row>
      <xdr:rowOff>144654</xdr:rowOff>
    </xdr:from>
    <xdr:ext cx="656262"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6</xdr:col>
      <xdr:colOff>8253</xdr:colOff>
      <xdr:row>482</xdr:row>
      <xdr:rowOff>94532</xdr:rowOff>
    </xdr:from>
    <xdr:ext cx="172227" cy="78186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a:t>
              </a:r>
              <a:endParaRPr lang="en-US" sz="1100"/>
            </a:p>
          </xdr:txBody>
        </xdr:sp>
      </mc:Fallback>
    </mc:AlternateContent>
    <xdr:clientData/>
  </xdr:oneCellAnchor>
  <xdr:oneCellAnchor>
    <xdr:from>
      <xdr:col>6</xdr:col>
      <xdr:colOff>397748</xdr:colOff>
      <xdr:row>480</xdr:row>
      <xdr:rowOff>193502</xdr:rowOff>
    </xdr:from>
    <xdr:ext cx="781867"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7</xdr:col>
      <xdr:colOff>404727</xdr:colOff>
      <xdr:row>479</xdr:row>
      <xdr:rowOff>19052</xdr:rowOff>
    </xdr:from>
    <xdr:ext cx="78186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5</xdr:col>
      <xdr:colOff>101182</xdr:colOff>
      <xdr:row>476</xdr:row>
      <xdr:rowOff>74875</xdr:rowOff>
    </xdr:from>
    <xdr:ext cx="1430823" cy="34458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5</xdr:col>
      <xdr:colOff>395321</xdr:colOff>
      <xdr:row>12</xdr:row>
      <xdr:rowOff>94304</xdr:rowOff>
    </xdr:from>
    <xdr:to>
      <xdr:col>5</xdr:col>
      <xdr:colOff>414371</xdr:colOff>
      <xdr:row>24</xdr:row>
      <xdr:rowOff>189554</xdr:rowOff>
    </xdr:to>
    <xdr:cxnSp macro="">
      <xdr:nvCxnSpPr>
        <xdr:cNvPr id="3" name="Straight Arrow Connector 2">
          <a:extLst>
            <a:ext uri="{FF2B5EF4-FFF2-40B4-BE49-F238E27FC236}">
              <a16:creationId xmlns:a16="http://schemas.microsoft.com/office/drawing/2014/main" id="{B6AB9BC4-CDDB-2642-614E-0929EBE64A91}"/>
            </a:ext>
          </a:extLst>
        </xdr:cNvPr>
        <xdr:cNvCxnSpPr/>
      </xdr:nvCxnSpPr>
      <xdr:spPr>
        <a:xfrm flipH="1" flipV="1">
          <a:off x="13719611799" y="2580261"/>
          <a:ext cx="19050" cy="255959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22</xdr:row>
      <xdr:rowOff>63500</xdr:rowOff>
    </xdr:from>
    <xdr:to>
      <xdr:col>5</xdr:col>
      <xdr:colOff>711200</xdr:colOff>
      <xdr:row>22</xdr:row>
      <xdr:rowOff>82550</xdr:rowOff>
    </xdr:to>
    <xdr:cxnSp macro="">
      <xdr:nvCxnSpPr>
        <xdr:cNvPr id="4" name="Straight Arrow Connector 3">
          <a:extLst>
            <a:ext uri="{FF2B5EF4-FFF2-40B4-BE49-F238E27FC236}">
              <a16:creationId xmlns:a16="http://schemas.microsoft.com/office/drawing/2014/main" id="{0D922BCD-62AB-8B73-DD0F-AA8F1A90D063}"/>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704467</xdr:colOff>
      <xdr:row>14</xdr:row>
      <xdr:rowOff>59967</xdr:rowOff>
    </xdr:from>
    <xdr:to>
      <xdr:col>4</xdr:col>
      <xdr:colOff>736217</xdr:colOff>
      <xdr:row>19</xdr:row>
      <xdr:rowOff>199074</xdr:rowOff>
    </xdr:to>
    <xdr:sp macro="" textlink="">
      <xdr:nvSpPr>
        <xdr:cNvPr id="7" name="Freeform 6">
          <a:extLst>
            <a:ext uri="{FF2B5EF4-FFF2-40B4-BE49-F238E27FC236}">
              <a16:creationId xmlns:a16="http://schemas.microsoft.com/office/drawing/2014/main" id="{231AB274-661D-E7E7-74BA-A3D9FCF949A7}"/>
            </a:ext>
          </a:extLst>
        </xdr:cNvPr>
        <xdr:cNvSpPr/>
      </xdr:nvSpPr>
      <xdr:spPr>
        <a:xfrm>
          <a:off x="13759738491" y="2926115"/>
          <a:ext cx="1711906" cy="1152142"/>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368300</xdr:colOff>
      <xdr:row>48</xdr:row>
      <xdr:rowOff>88900</xdr:rowOff>
    </xdr:from>
    <xdr:to>
      <xdr:col>5</xdr:col>
      <xdr:colOff>387350</xdr:colOff>
      <xdr:row>60</xdr:row>
      <xdr:rowOff>184150</xdr:rowOff>
    </xdr:to>
    <xdr:cxnSp macro="">
      <xdr:nvCxnSpPr>
        <xdr:cNvPr id="8" name="Straight Arrow Connector 7">
          <a:extLst>
            <a:ext uri="{FF2B5EF4-FFF2-40B4-BE49-F238E27FC236}">
              <a16:creationId xmlns:a16="http://schemas.microsoft.com/office/drawing/2014/main" id="{30347A95-8E2B-5C4D-B8FE-46DAC401E5AD}"/>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58</xdr:row>
      <xdr:rowOff>63500</xdr:rowOff>
    </xdr:from>
    <xdr:to>
      <xdr:col>5</xdr:col>
      <xdr:colOff>711200</xdr:colOff>
      <xdr:row>58</xdr:row>
      <xdr:rowOff>82550</xdr:rowOff>
    </xdr:to>
    <xdr:cxnSp macro="">
      <xdr:nvCxnSpPr>
        <xdr:cNvPr id="9" name="Straight Arrow Connector 8">
          <a:extLst>
            <a:ext uri="{FF2B5EF4-FFF2-40B4-BE49-F238E27FC236}">
              <a16:creationId xmlns:a16="http://schemas.microsoft.com/office/drawing/2014/main" id="{765DB331-41D9-4C44-B105-E56F452F0F3A}"/>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50</xdr:row>
      <xdr:rowOff>69850</xdr:rowOff>
    </xdr:from>
    <xdr:to>
      <xdr:col>5</xdr:col>
      <xdr:colOff>88900</xdr:colOff>
      <xdr:row>56</xdr:row>
      <xdr:rowOff>6350</xdr:rowOff>
    </xdr:to>
    <xdr:sp macro="" textlink="">
      <xdr:nvSpPr>
        <xdr:cNvPr id="10" name="Freeform 9">
          <a:extLst>
            <a:ext uri="{FF2B5EF4-FFF2-40B4-BE49-F238E27FC236}">
              <a16:creationId xmlns:a16="http://schemas.microsoft.com/office/drawing/2014/main" id="{33B7835F-F65F-D044-8DE0-78B3750C4831}"/>
            </a:ext>
          </a:extLst>
        </xdr:cNvPr>
        <xdr:cNvSpPr/>
      </xdr:nvSpPr>
      <xdr:spPr>
        <a:xfrm>
          <a:off x="13520775600" y="89344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52</xdr:row>
      <xdr:rowOff>82550</xdr:rowOff>
    </xdr:from>
    <xdr:to>
      <xdr:col>4</xdr:col>
      <xdr:colOff>635000</xdr:colOff>
      <xdr:row>52</xdr:row>
      <xdr:rowOff>95250</xdr:rowOff>
    </xdr:to>
    <xdr:cxnSp macro="">
      <xdr:nvCxnSpPr>
        <xdr:cNvPr id="12" name="Straight Arrow Connector 11">
          <a:extLst>
            <a:ext uri="{FF2B5EF4-FFF2-40B4-BE49-F238E27FC236}">
              <a16:creationId xmlns:a16="http://schemas.microsoft.com/office/drawing/2014/main" id="{F42FFC88-1702-C488-5403-E5E6C1E6A522}"/>
            </a:ext>
          </a:extLst>
        </xdr:cNvPr>
        <xdr:cNvCxnSpPr/>
      </xdr:nvCxnSpPr>
      <xdr:spPr>
        <a:xfrm flipV="1">
          <a:off x="13521055000" y="16783050"/>
          <a:ext cx="87630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48</xdr:row>
      <xdr:rowOff>101600</xdr:rowOff>
    </xdr:from>
    <xdr:to>
      <xdr:col>4</xdr:col>
      <xdr:colOff>101600</xdr:colOff>
      <xdr:row>54</xdr:row>
      <xdr:rowOff>38100</xdr:rowOff>
    </xdr:to>
    <xdr:sp macro="" textlink="">
      <xdr:nvSpPr>
        <xdr:cNvPr id="13" name="Freeform 12">
          <a:extLst>
            <a:ext uri="{FF2B5EF4-FFF2-40B4-BE49-F238E27FC236}">
              <a16:creationId xmlns:a16="http://schemas.microsoft.com/office/drawing/2014/main" id="{DD8D47BF-6D01-AB88-49EC-48020BF70E63}"/>
            </a:ext>
          </a:extLst>
        </xdr:cNvPr>
        <xdr:cNvSpPr/>
      </xdr:nvSpPr>
      <xdr:spPr>
        <a:xfrm>
          <a:off x="13521588400" y="1598930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55</xdr:row>
      <xdr:rowOff>63500</xdr:rowOff>
    </xdr:from>
    <xdr:to>
      <xdr:col>4</xdr:col>
      <xdr:colOff>368300</xdr:colOff>
      <xdr:row>55</xdr:row>
      <xdr:rowOff>69850</xdr:rowOff>
    </xdr:to>
    <xdr:cxnSp macro="">
      <xdr:nvCxnSpPr>
        <xdr:cNvPr id="14" name="Straight Arrow Connector 13">
          <a:extLst>
            <a:ext uri="{FF2B5EF4-FFF2-40B4-BE49-F238E27FC236}">
              <a16:creationId xmlns:a16="http://schemas.microsoft.com/office/drawing/2014/main" id="{13C27783-05CC-397A-3DA3-D9066FED2D21}"/>
            </a:ext>
          </a:extLst>
        </xdr:cNvPr>
        <xdr:cNvCxnSpPr/>
      </xdr:nvCxnSpPr>
      <xdr:spPr>
        <a:xfrm flipH="1" flipV="1">
          <a:off x="13515445259" y="17649771"/>
          <a:ext cx="425091"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51</xdr:row>
      <xdr:rowOff>196850</xdr:rowOff>
    </xdr:from>
    <xdr:to>
      <xdr:col>5</xdr:col>
      <xdr:colOff>374650</xdr:colOff>
      <xdr:row>57</xdr:row>
      <xdr:rowOff>133350</xdr:rowOff>
    </xdr:to>
    <xdr:sp macro="" textlink="">
      <xdr:nvSpPr>
        <xdr:cNvPr id="16" name="Freeform 15">
          <a:extLst>
            <a:ext uri="{FF2B5EF4-FFF2-40B4-BE49-F238E27FC236}">
              <a16:creationId xmlns:a16="http://schemas.microsoft.com/office/drawing/2014/main" id="{564A67B0-A3A7-279C-3DCF-CC37A2E08B93}"/>
            </a:ext>
          </a:extLst>
        </xdr:cNvPr>
        <xdr:cNvSpPr/>
      </xdr:nvSpPr>
      <xdr:spPr>
        <a:xfrm>
          <a:off x="13514613768" y="16965155"/>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55</xdr:row>
      <xdr:rowOff>171450</xdr:rowOff>
    </xdr:from>
    <xdr:ext cx="120979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𝑁𝑜𝑟𝑚𝑎𝑙</m:t>
                    </m:r>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(𝑁𝑜𝑟𝑚𝑎𝑙)</a:t>
              </a:r>
              <a:endParaRPr lang="en-US" sz="1100"/>
            </a:p>
          </xdr:txBody>
        </xdr:sp>
      </mc:Fallback>
    </mc:AlternateContent>
    <xdr:clientData/>
  </xdr:oneCellAnchor>
  <xdr:oneCellAnchor>
    <xdr:from>
      <xdr:col>0</xdr:col>
      <xdr:colOff>641351</xdr:colOff>
      <xdr:row>53</xdr:row>
      <xdr:rowOff>171450</xdr:rowOff>
    </xdr:from>
    <xdr:ext cx="120979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57</xdr:row>
      <xdr:rowOff>44450</xdr:rowOff>
    </xdr:from>
    <xdr:ext cx="120979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63</xdr:row>
      <xdr:rowOff>88900</xdr:rowOff>
    </xdr:from>
    <xdr:to>
      <xdr:col>5</xdr:col>
      <xdr:colOff>387350</xdr:colOff>
      <xdr:row>75</xdr:row>
      <xdr:rowOff>184150</xdr:rowOff>
    </xdr:to>
    <xdr:cxnSp macro="">
      <xdr:nvCxnSpPr>
        <xdr:cNvPr id="21" name="Straight Arrow Connector 20">
          <a:extLst>
            <a:ext uri="{FF2B5EF4-FFF2-40B4-BE49-F238E27FC236}">
              <a16:creationId xmlns:a16="http://schemas.microsoft.com/office/drawing/2014/main" id="{BF7B17B9-F1C5-9E41-8BE9-93F3942D7C5C}"/>
            </a:ext>
          </a:extLst>
        </xdr:cNvPr>
        <xdr:cNvCxnSpPr/>
      </xdr:nvCxnSpPr>
      <xdr:spPr>
        <a:xfrm flipH="1" flipV="1">
          <a:off x="13520477150" y="159766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73</xdr:row>
      <xdr:rowOff>63500</xdr:rowOff>
    </xdr:from>
    <xdr:to>
      <xdr:col>5</xdr:col>
      <xdr:colOff>711200</xdr:colOff>
      <xdr:row>73</xdr:row>
      <xdr:rowOff>82550</xdr:rowOff>
    </xdr:to>
    <xdr:cxnSp macro="">
      <xdr:nvCxnSpPr>
        <xdr:cNvPr id="22" name="Straight Arrow Connector 21">
          <a:extLst>
            <a:ext uri="{FF2B5EF4-FFF2-40B4-BE49-F238E27FC236}">
              <a16:creationId xmlns:a16="http://schemas.microsoft.com/office/drawing/2014/main" id="{C26D0203-0BA0-3946-8A6E-5BEF24E4DAA7}"/>
            </a:ext>
          </a:extLst>
        </xdr:cNvPr>
        <xdr:cNvCxnSpPr/>
      </xdr:nvCxnSpPr>
      <xdr:spPr>
        <a:xfrm>
          <a:off x="13520153300" y="179832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65</xdr:row>
      <xdr:rowOff>69850</xdr:rowOff>
    </xdr:from>
    <xdr:to>
      <xdr:col>5</xdr:col>
      <xdr:colOff>88900</xdr:colOff>
      <xdr:row>71</xdr:row>
      <xdr:rowOff>6350</xdr:rowOff>
    </xdr:to>
    <xdr:sp macro="" textlink="">
      <xdr:nvSpPr>
        <xdr:cNvPr id="23" name="Freeform 22">
          <a:extLst>
            <a:ext uri="{FF2B5EF4-FFF2-40B4-BE49-F238E27FC236}">
              <a16:creationId xmlns:a16="http://schemas.microsoft.com/office/drawing/2014/main" id="{C117BFAB-BAD3-304C-A6EE-77E29235ACF7}"/>
            </a:ext>
          </a:extLst>
        </xdr:cNvPr>
        <xdr:cNvSpPr/>
      </xdr:nvSpPr>
      <xdr:spPr>
        <a:xfrm>
          <a:off x="13520775600" y="163639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67</xdr:row>
      <xdr:rowOff>82550</xdr:rowOff>
    </xdr:from>
    <xdr:to>
      <xdr:col>4</xdr:col>
      <xdr:colOff>635000</xdr:colOff>
      <xdr:row>67</xdr:row>
      <xdr:rowOff>95250</xdr:rowOff>
    </xdr:to>
    <xdr:cxnSp macro="">
      <xdr:nvCxnSpPr>
        <xdr:cNvPr id="24" name="Straight Arrow Connector 23">
          <a:extLst>
            <a:ext uri="{FF2B5EF4-FFF2-40B4-BE49-F238E27FC236}">
              <a16:creationId xmlns:a16="http://schemas.microsoft.com/office/drawing/2014/main" id="{46B47D73-D8ED-9341-99C8-284F76F2FFB1}"/>
            </a:ext>
          </a:extLst>
        </xdr:cNvPr>
        <xdr:cNvCxnSpPr/>
      </xdr:nvCxnSpPr>
      <xdr:spPr>
        <a:xfrm flipV="1">
          <a:off x="13515178559" y="20122719"/>
          <a:ext cx="875941"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63</xdr:row>
      <xdr:rowOff>101600</xdr:rowOff>
    </xdr:from>
    <xdr:to>
      <xdr:col>4</xdr:col>
      <xdr:colOff>101600</xdr:colOff>
      <xdr:row>69</xdr:row>
      <xdr:rowOff>38100</xdr:rowOff>
    </xdr:to>
    <xdr:sp macro="" textlink="">
      <xdr:nvSpPr>
        <xdr:cNvPr id="25" name="Freeform 24">
          <a:extLst>
            <a:ext uri="{FF2B5EF4-FFF2-40B4-BE49-F238E27FC236}">
              <a16:creationId xmlns:a16="http://schemas.microsoft.com/office/drawing/2014/main" id="{026A75C5-CEA5-9540-8281-FB73AF29EFE3}"/>
            </a:ext>
          </a:extLst>
        </xdr:cNvPr>
        <xdr:cNvSpPr/>
      </xdr:nvSpPr>
      <xdr:spPr>
        <a:xfrm>
          <a:off x="13515711959" y="19323803"/>
          <a:ext cx="1682033" cy="116345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70</xdr:row>
      <xdr:rowOff>63500</xdr:rowOff>
    </xdr:from>
    <xdr:to>
      <xdr:col>4</xdr:col>
      <xdr:colOff>368300</xdr:colOff>
      <xdr:row>70</xdr:row>
      <xdr:rowOff>69850</xdr:rowOff>
    </xdr:to>
    <xdr:cxnSp macro="">
      <xdr:nvCxnSpPr>
        <xdr:cNvPr id="26" name="Straight Arrow Connector 25">
          <a:extLst>
            <a:ext uri="{FF2B5EF4-FFF2-40B4-BE49-F238E27FC236}">
              <a16:creationId xmlns:a16="http://schemas.microsoft.com/office/drawing/2014/main" id="{2F7674EC-6A6B-C848-80B2-15331A697DE4}"/>
            </a:ext>
          </a:extLst>
        </xdr:cNvPr>
        <xdr:cNvCxnSpPr/>
      </xdr:nvCxnSpPr>
      <xdr:spPr>
        <a:xfrm flipH="1" flipV="1">
          <a:off x="13521321700" y="17373600"/>
          <a:ext cx="4254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66</xdr:row>
      <xdr:rowOff>196850</xdr:rowOff>
    </xdr:from>
    <xdr:to>
      <xdr:col>5</xdr:col>
      <xdr:colOff>374650</xdr:colOff>
      <xdr:row>72</xdr:row>
      <xdr:rowOff>133350</xdr:rowOff>
    </xdr:to>
    <xdr:sp macro="" textlink="">
      <xdr:nvSpPr>
        <xdr:cNvPr id="27" name="Freeform 26">
          <a:extLst>
            <a:ext uri="{FF2B5EF4-FFF2-40B4-BE49-F238E27FC236}">
              <a16:creationId xmlns:a16="http://schemas.microsoft.com/office/drawing/2014/main" id="{015B324F-4031-0F42-A13E-13ECC12625E7}"/>
            </a:ext>
          </a:extLst>
        </xdr:cNvPr>
        <xdr:cNvSpPr/>
      </xdr:nvSpPr>
      <xdr:spPr>
        <a:xfrm>
          <a:off x="13520489850" y="166941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70</xdr:row>
      <xdr:rowOff>171450</xdr:rowOff>
    </xdr:from>
    <xdr:ext cx="120979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𝐼𝑛𝑓𝑒𝑟𝑖𝑜𝑟</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(𝐼𝑛𝑓𝑒𝑟𝑖𝑜𝑟)</a:t>
              </a:r>
              <a:endParaRPr lang="en-US" sz="1100"/>
            </a:p>
          </xdr:txBody>
        </xdr:sp>
      </mc:Fallback>
    </mc:AlternateContent>
    <xdr:clientData/>
  </xdr:oneCellAnchor>
  <xdr:oneCellAnchor>
    <xdr:from>
      <xdr:col>0</xdr:col>
      <xdr:colOff>641351</xdr:colOff>
      <xdr:row>68</xdr:row>
      <xdr:rowOff>171450</xdr:rowOff>
    </xdr:from>
    <xdr:ext cx="120979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72</xdr:row>
      <xdr:rowOff>44450</xdr:rowOff>
    </xdr:from>
    <xdr:ext cx="1209793"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115</xdr:row>
      <xdr:rowOff>88900</xdr:rowOff>
    </xdr:from>
    <xdr:to>
      <xdr:col>5</xdr:col>
      <xdr:colOff>387350</xdr:colOff>
      <xdr:row>127</xdr:row>
      <xdr:rowOff>184150</xdr:rowOff>
    </xdr:to>
    <xdr:cxnSp macro="">
      <xdr:nvCxnSpPr>
        <xdr:cNvPr id="5" name="Straight Arrow Connector 4">
          <a:extLst>
            <a:ext uri="{FF2B5EF4-FFF2-40B4-BE49-F238E27FC236}">
              <a16:creationId xmlns:a16="http://schemas.microsoft.com/office/drawing/2014/main" id="{375C5125-06B8-0C47-8A8C-0BD81067E5E0}"/>
            </a:ext>
          </a:extLst>
        </xdr:cNvPr>
        <xdr:cNvCxnSpPr/>
      </xdr:nvCxnSpPr>
      <xdr:spPr>
        <a:xfrm flipH="1" flipV="1">
          <a:off x="13514601068" y="8785171"/>
          <a:ext cx="19050" cy="254914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125</xdr:row>
      <xdr:rowOff>63500</xdr:rowOff>
    </xdr:from>
    <xdr:to>
      <xdr:col>5</xdr:col>
      <xdr:colOff>711200</xdr:colOff>
      <xdr:row>125</xdr:row>
      <xdr:rowOff>82550</xdr:rowOff>
    </xdr:to>
    <xdr:cxnSp macro="">
      <xdr:nvCxnSpPr>
        <xdr:cNvPr id="6" name="Straight Arrow Connector 5">
          <a:extLst>
            <a:ext uri="{FF2B5EF4-FFF2-40B4-BE49-F238E27FC236}">
              <a16:creationId xmlns:a16="http://schemas.microsoft.com/office/drawing/2014/main" id="{C389910B-0E08-194F-9E1D-D7FDEDB23764}"/>
            </a:ext>
          </a:extLst>
        </xdr:cNvPr>
        <xdr:cNvCxnSpPr/>
      </xdr:nvCxnSpPr>
      <xdr:spPr>
        <a:xfrm>
          <a:off x="13514277218" y="10804686"/>
          <a:ext cx="2913574"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117</xdr:row>
      <xdr:rowOff>69850</xdr:rowOff>
    </xdr:from>
    <xdr:to>
      <xdr:col>5</xdr:col>
      <xdr:colOff>88900</xdr:colOff>
      <xdr:row>123</xdr:row>
      <xdr:rowOff>6350</xdr:rowOff>
    </xdr:to>
    <xdr:sp macro="" textlink="">
      <xdr:nvSpPr>
        <xdr:cNvPr id="11" name="Freeform 10">
          <a:extLst>
            <a:ext uri="{FF2B5EF4-FFF2-40B4-BE49-F238E27FC236}">
              <a16:creationId xmlns:a16="http://schemas.microsoft.com/office/drawing/2014/main" id="{76C00023-A6BF-964F-890C-813E1D0A7442}"/>
            </a:ext>
          </a:extLst>
        </xdr:cNvPr>
        <xdr:cNvSpPr/>
      </xdr:nvSpPr>
      <xdr:spPr>
        <a:xfrm>
          <a:off x="13514899518" y="9175104"/>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234236</xdr:colOff>
      <xdr:row>120</xdr:row>
      <xdr:rowOff>117118</xdr:rowOff>
    </xdr:from>
    <xdr:to>
      <xdr:col>4</xdr:col>
      <xdr:colOff>373314</xdr:colOff>
      <xdr:row>121</xdr:row>
      <xdr:rowOff>76859</xdr:rowOff>
    </xdr:to>
    <xdr:sp macro="" textlink="">
      <xdr:nvSpPr>
        <xdr:cNvPr id="15" name="Oval 14">
          <a:extLst>
            <a:ext uri="{FF2B5EF4-FFF2-40B4-BE49-F238E27FC236}">
              <a16:creationId xmlns:a16="http://schemas.microsoft.com/office/drawing/2014/main" id="{03D855E9-EE0E-EECE-2CCC-1E06789D8FCB}"/>
            </a:ext>
          </a:extLst>
        </xdr:cNvPr>
        <xdr:cNvSpPr/>
      </xdr:nvSpPr>
      <xdr:spPr>
        <a:xfrm>
          <a:off x="13548294121" y="31028991"/>
          <a:ext cx="139078" cy="164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a:t>
          </a:r>
        </a:p>
      </xdr:txBody>
    </xdr:sp>
    <xdr:clientData/>
  </xdr:twoCellAnchor>
  <xdr:twoCellAnchor>
    <xdr:from>
      <xdr:col>4</xdr:col>
      <xdr:colOff>347694</xdr:colOff>
      <xdr:row>118</xdr:row>
      <xdr:rowOff>182997</xdr:rowOff>
    </xdr:from>
    <xdr:to>
      <xdr:col>4</xdr:col>
      <xdr:colOff>651470</xdr:colOff>
      <xdr:row>120</xdr:row>
      <xdr:rowOff>87839</xdr:rowOff>
    </xdr:to>
    <xdr:cxnSp macro="">
      <xdr:nvCxnSpPr>
        <xdr:cNvPr id="31" name="Straight Arrow Connector 30">
          <a:extLst>
            <a:ext uri="{FF2B5EF4-FFF2-40B4-BE49-F238E27FC236}">
              <a16:creationId xmlns:a16="http://schemas.microsoft.com/office/drawing/2014/main" id="{819A355C-69BF-DC89-7CAA-0ECC26EC5C81}"/>
            </a:ext>
          </a:extLst>
        </xdr:cNvPr>
        <xdr:cNvCxnSpPr/>
      </xdr:nvCxnSpPr>
      <xdr:spPr>
        <a:xfrm flipH="1" flipV="1">
          <a:off x="13548015965" y="30684957"/>
          <a:ext cx="303776" cy="3147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618530</xdr:colOff>
      <xdr:row>117</xdr:row>
      <xdr:rowOff>25618</xdr:rowOff>
    </xdr:from>
    <xdr:to>
      <xdr:col>5</xdr:col>
      <xdr:colOff>259856</xdr:colOff>
      <xdr:row>118</xdr:row>
      <xdr:rowOff>186656</xdr:rowOff>
    </xdr:to>
    <xdr:sp macro="" textlink="">
      <xdr:nvSpPr>
        <xdr:cNvPr id="32" name="Oval 31">
          <a:extLst>
            <a:ext uri="{FF2B5EF4-FFF2-40B4-BE49-F238E27FC236}">
              <a16:creationId xmlns:a16="http://schemas.microsoft.com/office/drawing/2014/main" id="{7C679229-B9E0-661A-AB84-36AFDFE6C5CB}"/>
            </a:ext>
          </a:extLst>
        </xdr:cNvPr>
        <xdr:cNvSpPr/>
      </xdr:nvSpPr>
      <xdr:spPr>
        <a:xfrm>
          <a:off x="13547580432" y="30322621"/>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K2</a:t>
          </a:r>
        </a:p>
      </xdr:txBody>
    </xdr:sp>
    <xdr:clientData/>
  </xdr:twoCellAnchor>
  <xdr:twoCellAnchor>
    <xdr:from>
      <xdr:col>3</xdr:col>
      <xdr:colOff>468473</xdr:colOff>
      <xdr:row>121</xdr:row>
      <xdr:rowOff>14640</xdr:rowOff>
    </xdr:from>
    <xdr:to>
      <xdr:col>4</xdr:col>
      <xdr:colOff>153718</xdr:colOff>
      <xdr:row>122</xdr:row>
      <xdr:rowOff>0</xdr:rowOff>
    </xdr:to>
    <xdr:cxnSp macro="">
      <xdr:nvCxnSpPr>
        <xdr:cNvPr id="33" name="Straight Arrow Connector 32">
          <a:extLst>
            <a:ext uri="{FF2B5EF4-FFF2-40B4-BE49-F238E27FC236}">
              <a16:creationId xmlns:a16="http://schemas.microsoft.com/office/drawing/2014/main" id="{95C67DE3-B39E-AAA5-CCAF-896C0A32C0BB}"/>
            </a:ext>
          </a:extLst>
        </xdr:cNvPr>
        <xdr:cNvCxnSpPr/>
      </xdr:nvCxnSpPr>
      <xdr:spPr>
        <a:xfrm>
          <a:off x="13548513717" y="31131470"/>
          <a:ext cx="512392" cy="190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29279</xdr:colOff>
      <xdr:row>121</xdr:row>
      <xdr:rowOff>150056</xdr:rowOff>
    </xdr:from>
    <xdr:to>
      <xdr:col>3</xdr:col>
      <xdr:colOff>497752</xdr:colOff>
      <xdr:row>123</xdr:row>
      <xdr:rowOff>106137</xdr:rowOff>
    </xdr:to>
    <xdr:sp macro="" textlink="">
      <xdr:nvSpPr>
        <xdr:cNvPr id="35" name="Oval 34">
          <a:extLst>
            <a:ext uri="{FF2B5EF4-FFF2-40B4-BE49-F238E27FC236}">
              <a16:creationId xmlns:a16="http://schemas.microsoft.com/office/drawing/2014/main" id="{BB43D425-B90A-DA88-A700-345428DF4260}"/>
            </a:ext>
          </a:extLst>
        </xdr:cNvPr>
        <xdr:cNvSpPr/>
      </xdr:nvSpPr>
      <xdr:spPr>
        <a:xfrm>
          <a:off x="13548996830" y="31266886"/>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K3</a:t>
          </a:r>
        </a:p>
      </xdr:txBody>
    </xdr:sp>
    <xdr:clientData/>
  </xdr:twoCellAnchor>
  <xdr:twoCellAnchor>
    <xdr:from>
      <xdr:col>6</xdr:col>
      <xdr:colOff>283882</xdr:colOff>
      <xdr:row>98</xdr:row>
      <xdr:rowOff>134471</xdr:rowOff>
    </xdr:from>
    <xdr:to>
      <xdr:col>6</xdr:col>
      <xdr:colOff>287617</xdr:colOff>
      <xdr:row>104</xdr:row>
      <xdr:rowOff>7470</xdr:rowOff>
    </xdr:to>
    <xdr:cxnSp macro="">
      <xdr:nvCxnSpPr>
        <xdr:cNvPr id="38" name="Straight Arrow Connector 37">
          <a:extLst>
            <a:ext uri="{FF2B5EF4-FFF2-40B4-BE49-F238E27FC236}">
              <a16:creationId xmlns:a16="http://schemas.microsoft.com/office/drawing/2014/main" id="{719E829E-4B86-2530-CE7D-D8B1F2B5C2FB}"/>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56029</xdr:colOff>
      <xdr:row>103</xdr:row>
      <xdr:rowOff>97117</xdr:rowOff>
    </xdr:from>
    <xdr:to>
      <xdr:col>6</xdr:col>
      <xdr:colOff>407147</xdr:colOff>
      <xdr:row>103</xdr:row>
      <xdr:rowOff>100853</xdr:rowOff>
    </xdr:to>
    <xdr:cxnSp macro="">
      <xdr:nvCxnSpPr>
        <xdr:cNvPr id="39" name="Straight Arrow Connector 38">
          <a:extLst>
            <a:ext uri="{FF2B5EF4-FFF2-40B4-BE49-F238E27FC236}">
              <a16:creationId xmlns:a16="http://schemas.microsoft.com/office/drawing/2014/main" id="{66449650-BA6D-5D8B-18D1-E65950892E92}"/>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194235</xdr:colOff>
      <xdr:row>100</xdr:row>
      <xdr:rowOff>14941</xdr:rowOff>
    </xdr:from>
    <xdr:to>
      <xdr:col>6</xdr:col>
      <xdr:colOff>134470</xdr:colOff>
      <xdr:row>102</xdr:row>
      <xdr:rowOff>153147</xdr:rowOff>
    </xdr:to>
    <xdr:sp macro="" textlink="">
      <xdr:nvSpPr>
        <xdr:cNvPr id="42" name="Freeform 41">
          <a:extLst>
            <a:ext uri="{FF2B5EF4-FFF2-40B4-BE49-F238E27FC236}">
              <a16:creationId xmlns:a16="http://schemas.microsoft.com/office/drawing/2014/main" id="{0CDC14E7-786B-1CC1-37D9-7907A3EE36DE}"/>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803792</xdr:colOff>
      <xdr:row>100</xdr:row>
      <xdr:rowOff>74705</xdr:rowOff>
    </xdr:from>
    <xdr:to>
      <xdr:col>6</xdr:col>
      <xdr:colOff>121771</xdr:colOff>
      <xdr:row>101</xdr:row>
      <xdr:rowOff>78440</xdr:rowOff>
    </xdr:to>
    <xdr:pic>
      <xdr:nvPicPr>
        <xdr:cNvPr id="43" name="Picture 42">
          <a:extLst>
            <a:ext uri="{FF2B5EF4-FFF2-40B4-BE49-F238E27FC236}">
              <a16:creationId xmlns:a16="http://schemas.microsoft.com/office/drawing/2014/main" id="{42CAC5BC-2F71-8D8E-696D-F41ADCB10824}"/>
            </a:ext>
          </a:extLst>
        </xdr:cNvPr>
        <xdr:cNvPicPr>
          <a:picLocks noChangeAspect="1"/>
        </xdr:cNvPicPr>
      </xdr:nvPicPr>
      <xdr:blipFill>
        <a:blip xmlns:r="http://schemas.openxmlformats.org/officeDocument/2006/relationships" r:embed="rId1"/>
        <a:stretch>
          <a:fillRect/>
        </a:stretch>
      </xdr:blipFill>
      <xdr:spPr>
        <a:xfrm>
          <a:off x="13703447170" y="20801852"/>
          <a:ext cx="154685" cy="205441"/>
        </a:xfrm>
        <a:prstGeom prst="rect">
          <a:avLst/>
        </a:prstGeom>
      </xdr:spPr>
    </xdr:pic>
    <xdr:clientData/>
  </xdr:twoCellAnchor>
  <xdr:twoCellAnchor editAs="oneCell">
    <xdr:from>
      <xdr:col>5</xdr:col>
      <xdr:colOff>400380</xdr:colOff>
      <xdr:row>101</xdr:row>
      <xdr:rowOff>156881</xdr:rowOff>
    </xdr:from>
    <xdr:to>
      <xdr:col>5</xdr:col>
      <xdr:colOff>555065</xdr:colOff>
      <xdr:row>102</xdr:row>
      <xdr:rowOff>160616</xdr:rowOff>
    </xdr:to>
    <xdr:pic>
      <xdr:nvPicPr>
        <xdr:cNvPr id="44" name="Picture 43">
          <a:extLst>
            <a:ext uri="{FF2B5EF4-FFF2-40B4-BE49-F238E27FC236}">
              <a16:creationId xmlns:a16="http://schemas.microsoft.com/office/drawing/2014/main" id="{A9C19BE8-3987-64AE-CA10-D2E70B659E14}"/>
            </a:ext>
          </a:extLst>
        </xdr:cNvPr>
        <xdr:cNvPicPr>
          <a:picLocks noChangeAspect="1"/>
        </xdr:cNvPicPr>
      </xdr:nvPicPr>
      <xdr:blipFill>
        <a:blip xmlns:r="http://schemas.openxmlformats.org/officeDocument/2006/relationships" r:embed="rId1"/>
        <a:stretch>
          <a:fillRect/>
        </a:stretch>
      </xdr:blipFill>
      <xdr:spPr>
        <a:xfrm>
          <a:off x="13703850582" y="21085734"/>
          <a:ext cx="154685" cy="205441"/>
        </a:xfrm>
        <a:prstGeom prst="rect">
          <a:avLst/>
        </a:prstGeom>
      </xdr:spPr>
    </xdr:pic>
    <xdr:clientData/>
  </xdr:twoCellAnchor>
  <xdr:twoCellAnchor>
    <xdr:from>
      <xdr:col>8</xdr:col>
      <xdr:colOff>283882</xdr:colOff>
      <xdr:row>98</xdr:row>
      <xdr:rowOff>134471</xdr:rowOff>
    </xdr:from>
    <xdr:to>
      <xdr:col>8</xdr:col>
      <xdr:colOff>287617</xdr:colOff>
      <xdr:row>104</xdr:row>
      <xdr:rowOff>7470</xdr:rowOff>
    </xdr:to>
    <xdr:cxnSp macro="">
      <xdr:nvCxnSpPr>
        <xdr:cNvPr id="45" name="Straight Arrow Connector 44">
          <a:extLst>
            <a:ext uri="{FF2B5EF4-FFF2-40B4-BE49-F238E27FC236}">
              <a16:creationId xmlns:a16="http://schemas.microsoft.com/office/drawing/2014/main" id="{A1A01DD0-1B2F-324F-BB05-D3D2E8E71557}"/>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56029</xdr:colOff>
      <xdr:row>103</xdr:row>
      <xdr:rowOff>97117</xdr:rowOff>
    </xdr:from>
    <xdr:to>
      <xdr:col>8</xdr:col>
      <xdr:colOff>407147</xdr:colOff>
      <xdr:row>103</xdr:row>
      <xdr:rowOff>100853</xdr:rowOff>
    </xdr:to>
    <xdr:cxnSp macro="">
      <xdr:nvCxnSpPr>
        <xdr:cNvPr id="46" name="Straight Arrow Connector 45">
          <a:extLst>
            <a:ext uri="{FF2B5EF4-FFF2-40B4-BE49-F238E27FC236}">
              <a16:creationId xmlns:a16="http://schemas.microsoft.com/office/drawing/2014/main" id="{E5378C3C-E9F6-9B45-92E2-2A635EB994C5}"/>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194235</xdr:colOff>
      <xdr:row>100</xdr:row>
      <xdr:rowOff>14941</xdr:rowOff>
    </xdr:from>
    <xdr:to>
      <xdr:col>8</xdr:col>
      <xdr:colOff>134470</xdr:colOff>
      <xdr:row>102</xdr:row>
      <xdr:rowOff>153147</xdr:rowOff>
    </xdr:to>
    <xdr:sp macro="" textlink="">
      <xdr:nvSpPr>
        <xdr:cNvPr id="47" name="Freeform 46">
          <a:extLst>
            <a:ext uri="{FF2B5EF4-FFF2-40B4-BE49-F238E27FC236}">
              <a16:creationId xmlns:a16="http://schemas.microsoft.com/office/drawing/2014/main" id="{943A5CD4-BE7D-984F-ABDD-8C421E561113}"/>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672353</xdr:colOff>
      <xdr:row>99</xdr:row>
      <xdr:rowOff>78441</xdr:rowOff>
    </xdr:from>
    <xdr:to>
      <xdr:col>7</xdr:col>
      <xdr:colOff>612588</xdr:colOff>
      <xdr:row>102</xdr:row>
      <xdr:rowOff>14941</xdr:rowOff>
    </xdr:to>
    <xdr:sp macro="" textlink="">
      <xdr:nvSpPr>
        <xdr:cNvPr id="50" name="Freeform 49">
          <a:extLst>
            <a:ext uri="{FF2B5EF4-FFF2-40B4-BE49-F238E27FC236}">
              <a16:creationId xmlns:a16="http://schemas.microsoft.com/office/drawing/2014/main" id="{9192A6FA-6023-2BAE-23A1-98809AB14DE4}"/>
            </a:ext>
          </a:extLst>
        </xdr:cNvPr>
        <xdr:cNvSpPr/>
      </xdr:nvSpPr>
      <xdr:spPr>
        <a:xfrm>
          <a:off x="13702119647" y="20603882"/>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4</xdr:col>
      <xdr:colOff>459362</xdr:colOff>
      <xdr:row>14</xdr:row>
      <xdr:rowOff>181470</xdr:rowOff>
    </xdr:from>
    <xdr:to>
      <xdr:col>4</xdr:col>
      <xdr:colOff>717686</xdr:colOff>
      <xdr:row>16</xdr:row>
      <xdr:rowOff>20265</xdr:rowOff>
    </xdr:to>
    <xdr:pic>
      <xdr:nvPicPr>
        <xdr:cNvPr id="34" name="Picture 33">
          <a:extLst>
            <a:ext uri="{FF2B5EF4-FFF2-40B4-BE49-F238E27FC236}">
              <a16:creationId xmlns:a16="http://schemas.microsoft.com/office/drawing/2014/main" id="{8135C501-E6A1-97AD-82BB-5678BFE733E6}"/>
            </a:ext>
          </a:extLst>
        </xdr:cNvPr>
        <xdr:cNvPicPr>
          <a:picLocks noChangeAspect="1"/>
        </xdr:cNvPicPr>
      </xdr:nvPicPr>
      <xdr:blipFill>
        <a:blip xmlns:r="http://schemas.openxmlformats.org/officeDocument/2006/relationships" r:embed="rId2"/>
        <a:stretch>
          <a:fillRect/>
        </a:stretch>
      </xdr:blipFill>
      <xdr:spPr>
        <a:xfrm>
          <a:off x="13720146144" y="3078151"/>
          <a:ext cx="258324" cy="249518"/>
        </a:xfrm>
        <a:prstGeom prst="rect">
          <a:avLst/>
        </a:prstGeom>
      </xdr:spPr>
    </xdr:pic>
    <xdr:clientData/>
  </xdr:twoCellAnchor>
  <xdr:twoCellAnchor editAs="oneCell">
    <xdr:from>
      <xdr:col>5</xdr:col>
      <xdr:colOff>654199</xdr:colOff>
      <xdr:row>241</xdr:row>
      <xdr:rowOff>182033</xdr:rowOff>
    </xdr:from>
    <xdr:to>
      <xdr:col>7</xdr:col>
      <xdr:colOff>84666</xdr:colOff>
      <xdr:row>250</xdr:row>
      <xdr:rowOff>80432</xdr:rowOff>
    </xdr:to>
    <xdr:pic>
      <xdr:nvPicPr>
        <xdr:cNvPr id="36" name="Picture 35">
          <a:extLst>
            <a:ext uri="{FF2B5EF4-FFF2-40B4-BE49-F238E27FC236}">
              <a16:creationId xmlns:a16="http://schemas.microsoft.com/office/drawing/2014/main" id="{4E8FEB0E-E127-C5E8-8A05-BF4A934DD0A3}"/>
            </a:ext>
          </a:extLst>
        </xdr:cNvPr>
        <xdr:cNvPicPr>
          <a:picLocks noChangeAspect="1"/>
        </xdr:cNvPicPr>
      </xdr:nvPicPr>
      <xdr:blipFill>
        <a:blip xmlns:r="http://schemas.openxmlformats.org/officeDocument/2006/relationships" r:embed="rId3"/>
        <a:stretch>
          <a:fillRect/>
        </a:stretch>
      </xdr:blipFill>
      <xdr:spPr>
        <a:xfrm>
          <a:off x="13727116734" y="50448633"/>
          <a:ext cx="1106867" cy="1727199"/>
        </a:xfrm>
        <a:prstGeom prst="rect">
          <a:avLst/>
        </a:prstGeom>
      </xdr:spPr>
    </xdr:pic>
    <xdr:clientData/>
  </xdr:twoCellAnchor>
  <xdr:twoCellAnchor editAs="oneCell">
    <xdr:from>
      <xdr:col>6</xdr:col>
      <xdr:colOff>196591</xdr:colOff>
      <xdr:row>293</xdr:row>
      <xdr:rowOff>117136</xdr:rowOff>
    </xdr:from>
    <xdr:to>
      <xdr:col>8</xdr:col>
      <xdr:colOff>573842</xdr:colOff>
      <xdr:row>303</xdr:row>
      <xdr:rowOff>16645</xdr:rowOff>
    </xdr:to>
    <xdr:pic>
      <xdr:nvPicPr>
        <xdr:cNvPr id="37" name="Picture 36">
          <a:extLst>
            <a:ext uri="{FF2B5EF4-FFF2-40B4-BE49-F238E27FC236}">
              <a16:creationId xmlns:a16="http://schemas.microsoft.com/office/drawing/2014/main" id="{DE5B5F58-B7D2-D1ED-BB9E-064D801D3363}"/>
            </a:ext>
          </a:extLst>
        </xdr:cNvPr>
        <xdr:cNvPicPr>
          <a:picLocks noChangeAspect="1"/>
        </xdr:cNvPicPr>
      </xdr:nvPicPr>
      <xdr:blipFill>
        <a:blip xmlns:r="http://schemas.openxmlformats.org/officeDocument/2006/relationships" r:embed="rId4"/>
        <a:stretch>
          <a:fillRect/>
        </a:stretch>
      </xdr:blipFill>
      <xdr:spPr>
        <a:xfrm>
          <a:off x="13729827712" y="61107961"/>
          <a:ext cx="2054144" cy="1970966"/>
        </a:xfrm>
        <a:prstGeom prst="rect">
          <a:avLst/>
        </a:prstGeom>
      </xdr:spPr>
    </xdr:pic>
    <xdr:clientData/>
  </xdr:twoCellAnchor>
  <xdr:twoCellAnchor editAs="oneCell">
    <xdr:from>
      <xdr:col>4</xdr:col>
      <xdr:colOff>668973</xdr:colOff>
      <xdr:row>316</xdr:row>
      <xdr:rowOff>109673</xdr:rowOff>
    </xdr:from>
    <xdr:to>
      <xdr:col>7</xdr:col>
      <xdr:colOff>435198</xdr:colOff>
      <xdr:row>324</xdr:row>
      <xdr:rowOff>58012</xdr:rowOff>
    </xdr:to>
    <xdr:pic>
      <xdr:nvPicPr>
        <xdr:cNvPr id="40" name="Picture 39">
          <a:extLst>
            <a:ext uri="{FF2B5EF4-FFF2-40B4-BE49-F238E27FC236}">
              <a16:creationId xmlns:a16="http://schemas.microsoft.com/office/drawing/2014/main" id="{1CAB090F-F5F4-DDB8-DF3E-C515B660082B}"/>
            </a:ext>
          </a:extLst>
        </xdr:cNvPr>
        <xdr:cNvPicPr>
          <a:picLocks noChangeAspect="1"/>
        </xdr:cNvPicPr>
      </xdr:nvPicPr>
      <xdr:blipFill>
        <a:blip xmlns:r="http://schemas.openxmlformats.org/officeDocument/2006/relationships" r:embed="rId5"/>
        <a:stretch>
          <a:fillRect/>
        </a:stretch>
      </xdr:blipFill>
      <xdr:spPr>
        <a:xfrm>
          <a:off x="13694241346" y="65815187"/>
          <a:ext cx="2274867" cy="157895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6</xdr:col>
      <xdr:colOff>401988</xdr:colOff>
      <xdr:row>150</xdr:row>
      <xdr:rowOff>167199</xdr:rowOff>
    </xdr:from>
    <xdr:to>
      <xdr:col>6</xdr:col>
      <xdr:colOff>569187</xdr:colOff>
      <xdr:row>153</xdr:row>
      <xdr:rowOff>71148</xdr:rowOff>
    </xdr:to>
    <xdr:sp macro="" textlink="">
      <xdr:nvSpPr>
        <xdr:cNvPr id="2" name="Left Brace 1">
          <a:extLst>
            <a:ext uri="{FF2B5EF4-FFF2-40B4-BE49-F238E27FC236}">
              <a16:creationId xmlns:a16="http://schemas.microsoft.com/office/drawing/2014/main" id="{FB1DF528-36CD-2B3C-9931-D5D1566A4FD5}"/>
            </a:ext>
          </a:extLst>
        </xdr:cNvPr>
        <xdr:cNvSpPr/>
      </xdr:nvSpPr>
      <xdr:spPr>
        <a:xfrm>
          <a:off x="13516556639" y="25140308"/>
          <a:ext cx="167199" cy="51226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42689</xdr:colOff>
      <xdr:row>292</xdr:row>
      <xdr:rowOff>10672</xdr:rowOff>
    </xdr:from>
    <xdr:to>
      <xdr:col>2</xdr:col>
      <xdr:colOff>213446</xdr:colOff>
      <xdr:row>292</xdr:row>
      <xdr:rowOff>202773</xdr:rowOff>
    </xdr:to>
    <xdr:sp macro="" textlink="">
      <xdr:nvSpPr>
        <xdr:cNvPr id="3" name="Rectangle 2">
          <a:extLst>
            <a:ext uri="{FF2B5EF4-FFF2-40B4-BE49-F238E27FC236}">
              <a16:creationId xmlns:a16="http://schemas.microsoft.com/office/drawing/2014/main" id="{DBEF35B8-1C6A-776E-6E19-D335FC884C34}"/>
            </a:ext>
          </a:extLst>
        </xdr:cNvPr>
        <xdr:cNvSpPr/>
      </xdr:nvSpPr>
      <xdr:spPr>
        <a:xfrm>
          <a:off x="13520213669" y="4524330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572745</xdr:colOff>
      <xdr:row>295</xdr:row>
      <xdr:rowOff>7115</xdr:rowOff>
    </xdr:from>
    <xdr:to>
      <xdr:col>3</xdr:col>
      <xdr:colOff>743502</xdr:colOff>
      <xdr:row>295</xdr:row>
      <xdr:rowOff>199216</xdr:rowOff>
    </xdr:to>
    <xdr:sp macro="" textlink="">
      <xdr:nvSpPr>
        <xdr:cNvPr id="4" name="Rectangle 3">
          <a:extLst>
            <a:ext uri="{FF2B5EF4-FFF2-40B4-BE49-F238E27FC236}">
              <a16:creationId xmlns:a16="http://schemas.microsoft.com/office/drawing/2014/main" id="{FB7DA998-4B03-6895-A78C-E7482AF3E686}"/>
            </a:ext>
          </a:extLst>
        </xdr:cNvPr>
        <xdr:cNvSpPr/>
      </xdr:nvSpPr>
      <xdr:spPr>
        <a:xfrm>
          <a:off x="13518858291" y="45862297"/>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668796</xdr:colOff>
      <xdr:row>295</xdr:row>
      <xdr:rowOff>3558</xdr:rowOff>
    </xdr:from>
    <xdr:to>
      <xdr:col>0</xdr:col>
      <xdr:colOff>839553</xdr:colOff>
      <xdr:row>295</xdr:row>
      <xdr:rowOff>195659</xdr:rowOff>
    </xdr:to>
    <xdr:sp macro="" textlink="">
      <xdr:nvSpPr>
        <xdr:cNvPr id="5" name="Rectangle 4">
          <a:extLst>
            <a:ext uri="{FF2B5EF4-FFF2-40B4-BE49-F238E27FC236}">
              <a16:creationId xmlns:a16="http://schemas.microsoft.com/office/drawing/2014/main" id="{ABFA0FE3-3E17-2186-5644-15DC2F46F793}"/>
            </a:ext>
          </a:extLst>
        </xdr:cNvPr>
        <xdr:cNvSpPr/>
      </xdr:nvSpPr>
      <xdr:spPr>
        <a:xfrm>
          <a:off x="13521312912" y="4585874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85379</xdr:colOff>
      <xdr:row>320</xdr:row>
      <xdr:rowOff>14229</xdr:rowOff>
    </xdr:from>
    <xdr:to>
      <xdr:col>2</xdr:col>
      <xdr:colOff>256136</xdr:colOff>
      <xdr:row>320</xdr:row>
      <xdr:rowOff>206330</xdr:rowOff>
    </xdr:to>
    <xdr:sp macro="" textlink="">
      <xdr:nvSpPr>
        <xdr:cNvPr id="9" name="Rectangle 8">
          <a:extLst>
            <a:ext uri="{FF2B5EF4-FFF2-40B4-BE49-F238E27FC236}">
              <a16:creationId xmlns:a16="http://schemas.microsoft.com/office/drawing/2014/main" id="{BDC7055A-254E-5749-81B5-D17C76439C97}"/>
            </a:ext>
          </a:extLst>
        </xdr:cNvPr>
        <xdr:cNvSpPr/>
      </xdr:nvSpPr>
      <xdr:spPr>
        <a:xfrm>
          <a:off x="13520170979" y="51155742"/>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544286</xdr:colOff>
      <xdr:row>325</xdr:row>
      <xdr:rowOff>10672</xdr:rowOff>
    </xdr:from>
    <xdr:to>
      <xdr:col>3</xdr:col>
      <xdr:colOff>715043</xdr:colOff>
      <xdr:row>326</xdr:row>
      <xdr:rowOff>0</xdr:rowOff>
    </xdr:to>
    <xdr:sp macro="" textlink="">
      <xdr:nvSpPr>
        <xdr:cNvPr id="10" name="Rectangle 9">
          <a:extLst>
            <a:ext uri="{FF2B5EF4-FFF2-40B4-BE49-F238E27FC236}">
              <a16:creationId xmlns:a16="http://schemas.microsoft.com/office/drawing/2014/main" id="{A8D6FDA6-04E1-CE46-8D1F-ECA5FB8A11E0}"/>
            </a:ext>
          </a:extLst>
        </xdr:cNvPr>
        <xdr:cNvSpPr/>
      </xdr:nvSpPr>
      <xdr:spPr>
        <a:xfrm>
          <a:off x="13518886750" y="5218028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704371</xdr:colOff>
      <xdr:row>325</xdr:row>
      <xdr:rowOff>10673</xdr:rowOff>
    </xdr:from>
    <xdr:to>
      <xdr:col>0</xdr:col>
      <xdr:colOff>875128</xdr:colOff>
      <xdr:row>326</xdr:row>
      <xdr:rowOff>1</xdr:rowOff>
    </xdr:to>
    <xdr:sp macro="" textlink="">
      <xdr:nvSpPr>
        <xdr:cNvPr id="11" name="Rectangle 10">
          <a:extLst>
            <a:ext uri="{FF2B5EF4-FFF2-40B4-BE49-F238E27FC236}">
              <a16:creationId xmlns:a16="http://schemas.microsoft.com/office/drawing/2014/main" id="{42F29786-5E99-A442-885C-DAE6C3559485}"/>
            </a:ext>
          </a:extLst>
        </xdr:cNvPr>
        <xdr:cNvSpPr/>
      </xdr:nvSpPr>
      <xdr:spPr>
        <a:xfrm>
          <a:off x="13521277337" y="52180281"/>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5</xdr:col>
      <xdr:colOff>571714</xdr:colOff>
      <xdr:row>308</xdr:row>
      <xdr:rowOff>200401</xdr:rowOff>
    </xdr:from>
    <xdr:to>
      <xdr:col>7</xdr:col>
      <xdr:colOff>154180</xdr:colOff>
      <xdr:row>315</xdr:row>
      <xdr:rowOff>74083</xdr:rowOff>
    </xdr:to>
    <xdr:pic>
      <xdr:nvPicPr>
        <xdr:cNvPr id="12" name="Picture 11" descr="Amazon.com: ראש תפוחי אדמה קלאסי, כולל 13 חלקים וחתיכות ליצירת פנים  מצחיקות, מושלם למילוי סלסלת פסחא, צעצועים ומתנות לילדים, בגילאי שנתיים  ומעלה : צעצועים ומשחקים">
          <a:extLst>
            <a:ext uri="{FF2B5EF4-FFF2-40B4-BE49-F238E27FC236}">
              <a16:creationId xmlns:a16="http://schemas.microsoft.com/office/drawing/2014/main" id="{83E0E965-9172-431C-2768-0E73C6B1948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9059320" y="39028980"/>
          <a:ext cx="1233466" cy="1300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56919</xdr:colOff>
      <xdr:row>347</xdr:row>
      <xdr:rowOff>10671</xdr:rowOff>
    </xdr:from>
    <xdr:to>
      <xdr:col>4</xdr:col>
      <xdr:colOff>227676</xdr:colOff>
      <xdr:row>347</xdr:row>
      <xdr:rowOff>202772</xdr:rowOff>
    </xdr:to>
    <xdr:sp macro="" textlink="">
      <xdr:nvSpPr>
        <xdr:cNvPr id="13" name="Rectangle 12">
          <a:extLst>
            <a:ext uri="{FF2B5EF4-FFF2-40B4-BE49-F238E27FC236}">
              <a16:creationId xmlns:a16="http://schemas.microsoft.com/office/drawing/2014/main" id="{2B03F64E-06B3-FD42-9D3C-FDBA1BD89CDC}"/>
            </a:ext>
          </a:extLst>
        </xdr:cNvPr>
        <xdr:cNvSpPr/>
      </xdr:nvSpPr>
      <xdr:spPr>
        <a:xfrm>
          <a:off x="13518548795" y="5685829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586975</xdr:colOff>
      <xdr:row>351</xdr:row>
      <xdr:rowOff>7115</xdr:rowOff>
    </xdr:from>
    <xdr:to>
      <xdr:col>5</xdr:col>
      <xdr:colOff>757732</xdr:colOff>
      <xdr:row>351</xdr:row>
      <xdr:rowOff>199216</xdr:rowOff>
    </xdr:to>
    <xdr:sp macro="" textlink="">
      <xdr:nvSpPr>
        <xdr:cNvPr id="14" name="Rectangle 13">
          <a:extLst>
            <a:ext uri="{FF2B5EF4-FFF2-40B4-BE49-F238E27FC236}">
              <a16:creationId xmlns:a16="http://schemas.microsoft.com/office/drawing/2014/main" id="{A5861B9E-2EB2-634D-8C0F-642446725878}"/>
            </a:ext>
          </a:extLst>
        </xdr:cNvPr>
        <xdr:cNvSpPr/>
      </xdr:nvSpPr>
      <xdr:spPr>
        <a:xfrm>
          <a:off x="13517193416" y="57680056"/>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693699</xdr:colOff>
      <xdr:row>351</xdr:row>
      <xdr:rowOff>7114</xdr:rowOff>
    </xdr:from>
    <xdr:to>
      <xdr:col>0</xdr:col>
      <xdr:colOff>864456</xdr:colOff>
      <xdr:row>351</xdr:row>
      <xdr:rowOff>199215</xdr:rowOff>
    </xdr:to>
    <xdr:sp macro="" textlink="">
      <xdr:nvSpPr>
        <xdr:cNvPr id="15" name="Rectangle 14">
          <a:extLst>
            <a:ext uri="{FF2B5EF4-FFF2-40B4-BE49-F238E27FC236}">
              <a16:creationId xmlns:a16="http://schemas.microsoft.com/office/drawing/2014/main" id="{0A12F23B-F13E-E448-922D-4F836C285EDB}"/>
            </a:ext>
          </a:extLst>
        </xdr:cNvPr>
        <xdr:cNvSpPr/>
      </xdr:nvSpPr>
      <xdr:spPr>
        <a:xfrm>
          <a:off x="13521288009" y="5768005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56854</xdr:colOff>
      <xdr:row>377</xdr:row>
      <xdr:rowOff>5349</xdr:rowOff>
    </xdr:from>
    <xdr:to>
      <xdr:col>2</xdr:col>
      <xdr:colOff>227611</xdr:colOff>
      <xdr:row>377</xdr:row>
      <xdr:rowOff>199413</xdr:rowOff>
    </xdr:to>
    <xdr:sp macro="" textlink="">
      <xdr:nvSpPr>
        <xdr:cNvPr id="16" name="Rectangle 15">
          <a:extLst>
            <a:ext uri="{FF2B5EF4-FFF2-40B4-BE49-F238E27FC236}">
              <a16:creationId xmlns:a16="http://schemas.microsoft.com/office/drawing/2014/main" id="{3974828C-C4E5-BD46-B484-918C12F30014}"/>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146760</xdr:colOff>
      <xdr:row>380</xdr:row>
      <xdr:rowOff>12107</xdr:rowOff>
    </xdr:from>
    <xdr:to>
      <xdr:col>3</xdr:col>
      <xdr:colOff>317517</xdr:colOff>
      <xdr:row>381</xdr:row>
      <xdr:rowOff>1435</xdr:rowOff>
    </xdr:to>
    <xdr:sp macro="" textlink="">
      <xdr:nvSpPr>
        <xdr:cNvPr id="17" name="Rectangle 16">
          <a:extLst>
            <a:ext uri="{FF2B5EF4-FFF2-40B4-BE49-F238E27FC236}">
              <a16:creationId xmlns:a16="http://schemas.microsoft.com/office/drawing/2014/main" id="{2143BC74-D050-C845-9B28-880B78CA5FBA}"/>
            </a:ext>
          </a:extLst>
        </xdr:cNvPr>
        <xdr:cNvSpPr/>
      </xdr:nvSpPr>
      <xdr:spPr>
        <a:xfrm>
          <a:off x="13519577848" y="64295860"/>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646655</xdr:colOff>
      <xdr:row>380</xdr:row>
      <xdr:rowOff>10063</xdr:rowOff>
    </xdr:from>
    <xdr:to>
      <xdr:col>0</xdr:col>
      <xdr:colOff>817412</xdr:colOff>
      <xdr:row>380</xdr:row>
      <xdr:rowOff>204125</xdr:rowOff>
    </xdr:to>
    <xdr:sp macro="" textlink="">
      <xdr:nvSpPr>
        <xdr:cNvPr id="18" name="Rectangle 17">
          <a:extLst>
            <a:ext uri="{FF2B5EF4-FFF2-40B4-BE49-F238E27FC236}">
              <a16:creationId xmlns:a16="http://schemas.microsoft.com/office/drawing/2014/main" id="{D355830B-C1FD-C943-BE19-10F76C3E74C3}"/>
            </a:ext>
          </a:extLst>
        </xdr:cNvPr>
        <xdr:cNvSpPr/>
      </xdr:nvSpPr>
      <xdr:spPr>
        <a:xfrm>
          <a:off x="13521630749" y="64293816"/>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6</xdr:col>
      <xdr:colOff>176316</xdr:colOff>
      <xdr:row>379</xdr:row>
      <xdr:rowOff>139999</xdr:rowOff>
    </xdr:from>
    <xdr:to>
      <xdr:col>7</xdr:col>
      <xdr:colOff>358383</xdr:colOff>
      <xdr:row>384</xdr:row>
      <xdr:rowOff>95250</xdr:rowOff>
    </xdr:to>
    <xdr:pic>
      <xdr:nvPicPr>
        <xdr:cNvPr id="19" name="Picture 18">
          <a:extLst>
            <a:ext uri="{FF2B5EF4-FFF2-40B4-BE49-F238E27FC236}">
              <a16:creationId xmlns:a16="http://schemas.microsoft.com/office/drawing/2014/main" id="{86336403-3072-8D4C-1D16-C99E46A47D7A}"/>
            </a:ext>
          </a:extLst>
        </xdr:cNvPr>
        <xdr:cNvPicPr>
          <a:picLocks noChangeAspect="1"/>
        </xdr:cNvPicPr>
      </xdr:nvPicPr>
      <xdr:blipFill>
        <a:blip xmlns:r="http://schemas.openxmlformats.org/officeDocument/2006/relationships" r:embed="rId2"/>
        <a:stretch>
          <a:fillRect/>
        </a:stretch>
      </xdr:blipFill>
      <xdr:spPr>
        <a:xfrm>
          <a:off x="13518855117" y="79901291"/>
          <a:ext cx="1007567" cy="960667"/>
        </a:xfrm>
        <a:prstGeom prst="rect">
          <a:avLst/>
        </a:prstGeom>
      </xdr:spPr>
    </xdr:pic>
    <xdr:clientData/>
  </xdr:twoCellAnchor>
  <xdr:twoCellAnchor>
    <xdr:from>
      <xdr:col>2</xdr:col>
      <xdr:colOff>56854</xdr:colOff>
      <xdr:row>409</xdr:row>
      <xdr:rowOff>5349</xdr:rowOff>
    </xdr:from>
    <xdr:to>
      <xdr:col>2</xdr:col>
      <xdr:colOff>227611</xdr:colOff>
      <xdr:row>409</xdr:row>
      <xdr:rowOff>199413</xdr:rowOff>
    </xdr:to>
    <xdr:sp macro="" textlink="">
      <xdr:nvSpPr>
        <xdr:cNvPr id="20" name="Rectangle 19">
          <a:extLst>
            <a:ext uri="{FF2B5EF4-FFF2-40B4-BE49-F238E27FC236}">
              <a16:creationId xmlns:a16="http://schemas.microsoft.com/office/drawing/2014/main" id="{44D740C1-D70D-5443-BB8B-7F85F1EA14CC}"/>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127566</xdr:colOff>
      <xdr:row>412</xdr:row>
      <xdr:rowOff>194449</xdr:rowOff>
    </xdr:from>
    <xdr:to>
      <xdr:col>3</xdr:col>
      <xdr:colOff>298323</xdr:colOff>
      <xdr:row>413</xdr:row>
      <xdr:rowOff>183777</xdr:rowOff>
    </xdr:to>
    <xdr:sp macro="" textlink="">
      <xdr:nvSpPr>
        <xdr:cNvPr id="21" name="Rectangle 20">
          <a:extLst>
            <a:ext uri="{FF2B5EF4-FFF2-40B4-BE49-F238E27FC236}">
              <a16:creationId xmlns:a16="http://schemas.microsoft.com/office/drawing/2014/main" id="{860D31F7-92A7-594F-854B-AADA9BB8A44E}"/>
            </a:ext>
          </a:extLst>
        </xdr:cNvPr>
        <xdr:cNvSpPr/>
      </xdr:nvSpPr>
      <xdr:spPr>
        <a:xfrm>
          <a:off x="13519597042" y="7125046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672247</xdr:colOff>
      <xdr:row>412</xdr:row>
      <xdr:rowOff>202002</xdr:rowOff>
    </xdr:from>
    <xdr:to>
      <xdr:col>0</xdr:col>
      <xdr:colOff>843004</xdr:colOff>
      <xdr:row>413</xdr:row>
      <xdr:rowOff>191328</xdr:rowOff>
    </xdr:to>
    <xdr:sp macro="" textlink="">
      <xdr:nvSpPr>
        <xdr:cNvPr id="22" name="Rectangle 21">
          <a:extLst>
            <a:ext uri="{FF2B5EF4-FFF2-40B4-BE49-F238E27FC236}">
              <a16:creationId xmlns:a16="http://schemas.microsoft.com/office/drawing/2014/main" id="{97BB14DB-1B94-904A-B024-2075FFFE9288}"/>
            </a:ext>
          </a:extLst>
        </xdr:cNvPr>
        <xdr:cNvSpPr/>
      </xdr:nvSpPr>
      <xdr:spPr>
        <a:xfrm>
          <a:off x="13521605157" y="71258022"/>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642997</xdr:colOff>
      <xdr:row>401</xdr:row>
      <xdr:rowOff>195138</xdr:rowOff>
    </xdr:from>
    <xdr:to>
      <xdr:col>4</xdr:col>
      <xdr:colOff>646196</xdr:colOff>
      <xdr:row>403</xdr:row>
      <xdr:rowOff>67178</xdr:rowOff>
    </xdr:to>
    <xdr:cxnSp macro="">
      <xdr:nvCxnSpPr>
        <xdr:cNvPr id="25" name="Straight Arrow Connector 24">
          <a:extLst>
            <a:ext uri="{FF2B5EF4-FFF2-40B4-BE49-F238E27FC236}">
              <a16:creationId xmlns:a16="http://schemas.microsoft.com/office/drawing/2014/main" id="{2CBE060C-35AA-43D2-EA4F-29C640C35F57}"/>
            </a:ext>
          </a:extLst>
        </xdr:cNvPr>
        <xdr:cNvCxnSpPr/>
      </xdr:nvCxnSpPr>
      <xdr:spPr>
        <a:xfrm flipH="1">
          <a:off x="13518423829" y="68979874"/>
          <a:ext cx="3199" cy="281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95969</xdr:colOff>
      <xdr:row>401</xdr:row>
      <xdr:rowOff>185541</xdr:rowOff>
    </xdr:from>
    <xdr:to>
      <xdr:col>4</xdr:col>
      <xdr:colOff>179143</xdr:colOff>
      <xdr:row>403</xdr:row>
      <xdr:rowOff>28790</xdr:rowOff>
    </xdr:to>
    <xdr:cxnSp macro="">
      <xdr:nvCxnSpPr>
        <xdr:cNvPr id="26" name="Straight Arrow Connector 25">
          <a:extLst>
            <a:ext uri="{FF2B5EF4-FFF2-40B4-BE49-F238E27FC236}">
              <a16:creationId xmlns:a16="http://schemas.microsoft.com/office/drawing/2014/main" id="{CA5768FD-39DA-2797-A596-BD96A0026DA7}"/>
            </a:ext>
          </a:extLst>
        </xdr:cNvPr>
        <xdr:cNvCxnSpPr/>
      </xdr:nvCxnSpPr>
      <xdr:spPr>
        <a:xfrm>
          <a:off x="13518890882" y="68970277"/>
          <a:ext cx="1733854" cy="252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49240</xdr:colOff>
      <xdr:row>430</xdr:row>
      <xdr:rowOff>4911</xdr:rowOff>
    </xdr:from>
    <xdr:to>
      <xdr:col>2</xdr:col>
      <xdr:colOff>219997</xdr:colOff>
      <xdr:row>430</xdr:row>
      <xdr:rowOff>198646</xdr:rowOff>
    </xdr:to>
    <xdr:sp macro="" textlink="">
      <xdr:nvSpPr>
        <xdr:cNvPr id="28" name="Rectangle 27">
          <a:extLst>
            <a:ext uri="{FF2B5EF4-FFF2-40B4-BE49-F238E27FC236}">
              <a16:creationId xmlns:a16="http://schemas.microsoft.com/office/drawing/2014/main" id="{7E0D2BB8-19B7-494D-BAA6-D836BBE03F21}"/>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117876</xdr:colOff>
      <xdr:row>433</xdr:row>
      <xdr:rowOff>9076</xdr:rowOff>
    </xdr:from>
    <xdr:to>
      <xdr:col>3</xdr:col>
      <xdr:colOff>288633</xdr:colOff>
      <xdr:row>433</xdr:row>
      <xdr:rowOff>202811</xdr:rowOff>
    </xdr:to>
    <xdr:sp macro="" textlink="">
      <xdr:nvSpPr>
        <xdr:cNvPr id="29" name="Rectangle 28">
          <a:extLst>
            <a:ext uri="{FF2B5EF4-FFF2-40B4-BE49-F238E27FC236}">
              <a16:creationId xmlns:a16="http://schemas.microsoft.com/office/drawing/2014/main" id="{2C0636A3-7CDF-DB42-A2BE-73D86C532970}"/>
            </a:ext>
          </a:extLst>
        </xdr:cNvPr>
        <xdr:cNvSpPr/>
      </xdr:nvSpPr>
      <xdr:spPr>
        <a:xfrm>
          <a:off x="13503014850" y="75465171"/>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699595</xdr:colOff>
      <xdr:row>432</xdr:row>
      <xdr:rowOff>200777</xdr:rowOff>
    </xdr:from>
    <xdr:to>
      <xdr:col>0</xdr:col>
      <xdr:colOff>870352</xdr:colOff>
      <xdr:row>433</xdr:row>
      <xdr:rowOff>190104</xdr:rowOff>
    </xdr:to>
    <xdr:sp macro="" textlink="">
      <xdr:nvSpPr>
        <xdr:cNvPr id="30" name="Rectangle 29">
          <a:extLst>
            <a:ext uri="{FF2B5EF4-FFF2-40B4-BE49-F238E27FC236}">
              <a16:creationId xmlns:a16="http://schemas.microsoft.com/office/drawing/2014/main" id="{49849278-48C1-F040-B06E-E7600E1D9FE6}"/>
            </a:ext>
          </a:extLst>
        </xdr:cNvPr>
        <xdr:cNvSpPr/>
      </xdr:nvSpPr>
      <xdr:spPr>
        <a:xfrm>
          <a:off x="13504983184" y="75452466"/>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49240</xdr:colOff>
      <xdr:row>482</xdr:row>
      <xdr:rowOff>4911</xdr:rowOff>
    </xdr:from>
    <xdr:to>
      <xdr:col>2</xdr:col>
      <xdr:colOff>219997</xdr:colOff>
      <xdr:row>482</xdr:row>
      <xdr:rowOff>198646</xdr:rowOff>
    </xdr:to>
    <xdr:sp macro="" textlink="">
      <xdr:nvSpPr>
        <xdr:cNvPr id="31" name="Rectangle 30">
          <a:extLst>
            <a:ext uri="{FF2B5EF4-FFF2-40B4-BE49-F238E27FC236}">
              <a16:creationId xmlns:a16="http://schemas.microsoft.com/office/drawing/2014/main" id="{D74B1BCF-F18B-2643-BEEF-966475C48E2A}"/>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87718</xdr:colOff>
      <xdr:row>487</xdr:row>
      <xdr:rowOff>203429</xdr:rowOff>
    </xdr:from>
    <xdr:to>
      <xdr:col>3</xdr:col>
      <xdr:colOff>258475</xdr:colOff>
      <xdr:row>488</xdr:row>
      <xdr:rowOff>192758</xdr:rowOff>
    </xdr:to>
    <xdr:sp macro="" textlink="">
      <xdr:nvSpPr>
        <xdr:cNvPr id="32" name="Rectangle 31">
          <a:extLst>
            <a:ext uri="{FF2B5EF4-FFF2-40B4-BE49-F238E27FC236}">
              <a16:creationId xmlns:a16="http://schemas.microsoft.com/office/drawing/2014/main" id="{1DA490AC-3D28-CD47-98D7-E74B26F36313}"/>
            </a:ext>
          </a:extLst>
        </xdr:cNvPr>
        <xdr:cNvSpPr/>
      </xdr:nvSpPr>
      <xdr:spPr>
        <a:xfrm>
          <a:off x="13503045008" y="85487783"/>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836983</xdr:colOff>
      <xdr:row>488</xdr:row>
      <xdr:rowOff>9775</xdr:rowOff>
    </xdr:from>
    <xdr:to>
      <xdr:col>1</xdr:col>
      <xdr:colOff>106342</xdr:colOff>
      <xdr:row>488</xdr:row>
      <xdr:rowOff>203508</xdr:rowOff>
    </xdr:to>
    <xdr:sp macro="" textlink="">
      <xdr:nvSpPr>
        <xdr:cNvPr id="33" name="Rectangle 32">
          <a:extLst>
            <a:ext uri="{FF2B5EF4-FFF2-40B4-BE49-F238E27FC236}">
              <a16:creationId xmlns:a16="http://schemas.microsoft.com/office/drawing/2014/main" id="{F73F86D7-02D7-1E47-9AA2-C618A4193FEE}"/>
            </a:ext>
          </a:extLst>
        </xdr:cNvPr>
        <xdr:cNvSpPr/>
      </xdr:nvSpPr>
      <xdr:spPr>
        <a:xfrm>
          <a:off x="13504845796" y="85498535"/>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696993</xdr:colOff>
      <xdr:row>476</xdr:row>
      <xdr:rowOff>33510</xdr:rowOff>
    </xdr:from>
    <xdr:to>
      <xdr:col>6</xdr:col>
      <xdr:colOff>452375</xdr:colOff>
      <xdr:row>479</xdr:row>
      <xdr:rowOff>77072</xdr:rowOff>
    </xdr:to>
    <xdr:sp macro="" textlink="">
      <xdr:nvSpPr>
        <xdr:cNvPr id="34" name="Smiley Face 33">
          <a:extLst>
            <a:ext uri="{FF2B5EF4-FFF2-40B4-BE49-F238E27FC236}">
              <a16:creationId xmlns:a16="http://schemas.microsoft.com/office/drawing/2014/main" id="{2B18C37D-63E7-1520-1C5A-B42F926F40AA}"/>
            </a:ext>
          </a:extLst>
        </xdr:cNvPr>
        <xdr:cNvSpPr/>
      </xdr:nvSpPr>
      <xdr:spPr>
        <a:xfrm>
          <a:off x="13500378127" y="83049288"/>
          <a:ext cx="579709" cy="656781"/>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556254</xdr:colOff>
      <xdr:row>474</xdr:row>
      <xdr:rowOff>180950</xdr:rowOff>
    </xdr:from>
    <xdr:to>
      <xdr:col>7</xdr:col>
      <xdr:colOff>609869</xdr:colOff>
      <xdr:row>479</xdr:row>
      <xdr:rowOff>127335</xdr:rowOff>
    </xdr:to>
    <xdr:sp macro="" textlink="">
      <xdr:nvSpPr>
        <xdr:cNvPr id="35" name="Rounded Rectangular Callout 34">
          <a:extLst>
            <a:ext uri="{FF2B5EF4-FFF2-40B4-BE49-F238E27FC236}">
              <a16:creationId xmlns:a16="http://schemas.microsoft.com/office/drawing/2014/main" id="{FB262638-BA96-4594-A99C-A80E691967D6}"/>
            </a:ext>
          </a:extLst>
        </xdr:cNvPr>
        <xdr:cNvSpPr/>
      </xdr:nvSpPr>
      <xdr:spPr>
        <a:xfrm>
          <a:off x="13499396306" y="82787916"/>
          <a:ext cx="877942" cy="968416"/>
        </a:xfrm>
        <a:prstGeom prst="wedgeRoundRectCallout">
          <a:avLst>
            <a:gd name="adj1" fmla="val 57793"/>
            <a:gd name="adj2" fmla="val 285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אמות מצמא</a:t>
          </a:r>
        </a:p>
        <a:p>
          <a:pPr algn="r" rtl="1"/>
          <a:r>
            <a:rPr lang="he-IL" sz="1100"/>
            <a:t>ולא אקנה</a:t>
          </a:r>
          <a:r>
            <a:rPr lang="he-IL" sz="1100" baseline="0"/>
            <a:t> מהמכונה</a:t>
          </a:r>
          <a:endParaRPr lang="en-US" sz="1100"/>
        </a:p>
      </xdr:txBody>
    </xdr:sp>
    <xdr:clientData/>
  </xdr:twoCellAnchor>
  <xdr:twoCellAnchor>
    <xdr:from>
      <xdr:col>5</xdr:col>
      <xdr:colOff>656782</xdr:colOff>
      <xdr:row>475</xdr:row>
      <xdr:rowOff>146422</xdr:rowOff>
    </xdr:from>
    <xdr:to>
      <xdr:col>6</xdr:col>
      <xdr:colOff>397524</xdr:colOff>
      <xdr:row>476</xdr:row>
      <xdr:rowOff>191002</xdr:rowOff>
    </xdr:to>
    <xdr:sp macro="" textlink="">
      <xdr:nvSpPr>
        <xdr:cNvPr id="36" name="Freeform 35">
          <a:extLst>
            <a:ext uri="{FF2B5EF4-FFF2-40B4-BE49-F238E27FC236}">
              <a16:creationId xmlns:a16="http://schemas.microsoft.com/office/drawing/2014/main" id="{F97442FF-9155-D533-55B2-CDCB3B83ED2F}"/>
            </a:ext>
          </a:extLst>
        </xdr:cNvPr>
        <xdr:cNvSpPr/>
      </xdr:nvSpPr>
      <xdr:spPr>
        <a:xfrm>
          <a:off x="13500432978" y="82957794"/>
          <a:ext cx="565069" cy="248986"/>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184301</xdr:colOff>
      <xdr:row>477</xdr:row>
      <xdr:rowOff>117282</xdr:rowOff>
    </xdr:from>
    <xdr:to>
      <xdr:col>6</xdr:col>
      <xdr:colOff>244618</xdr:colOff>
      <xdr:row>477</xdr:row>
      <xdr:rowOff>201055</xdr:rowOff>
    </xdr:to>
    <xdr:cxnSp macro="">
      <xdr:nvCxnSpPr>
        <xdr:cNvPr id="38" name="Straight Connector 37">
          <a:extLst>
            <a:ext uri="{FF2B5EF4-FFF2-40B4-BE49-F238E27FC236}">
              <a16:creationId xmlns:a16="http://schemas.microsoft.com/office/drawing/2014/main" id="{C869D976-F0F7-814B-3295-6248778B1A8B}"/>
            </a:ext>
          </a:extLst>
        </xdr:cNvPr>
        <xdr:cNvCxnSpPr/>
      </xdr:nvCxnSpPr>
      <xdr:spPr>
        <a:xfrm flipH="1">
          <a:off x="13500585884" y="83337467"/>
          <a:ext cx="60317" cy="837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134038</xdr:colOff>
      <xdr:row>477</xdr:row>
      <xdr:rowOff>191002</xdr:rowOff>
    </xdr:from>
    <xdr:to>
      <xdr:col>6</xdr:col>
      <xdr:colOff>251320</xdr:colOff>
      <xdr:row>477</xdr:row>
      <xdr:rowOff>197704</xdr:rowOff>
    </xdr:to>
    <xdr:cxnSp macro="">
      <xdr:nvCxnSpPr>
        <xdr:cNvPr id="39" name="Straight Connector 38">
          <a:extLst>
            <a:ext uri="{FF2B5EF4-FFF2-40B4-BE49-F238E27FC236}">
              <a16:creationId xmlns:a16="http://schemas.microsoft.com/office/drawing/2014/main" id="{5F0F79DA-DE8E-A523-02F0-DB013D9E2B60}"/>
            </a:ext>
          </a:extLst>
        </xdr:cNvPr>
        <xdr:cNvCxnSpPr/>
      </xdr:nvCxnSpPr>
      <xdr:spPr>
        <a:xfrm flipH="1">
          <a:off x="13500579182" y="83411187"/>
          <a:ext cx="117282" cy="670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93827</xdr:colOff>
      <xdr:row>476</xdr:row>
      <xdr:rowOff>160845</xdr:rowOff>
    </xdr:from>
    <xdr:to>
      <xdr:col>6</xdr:col>
      <xdr:colOff>187652</xdr:colOff>
      <xdr:row>477</xdr:row>
      <xdr:rowOff>67018</xdr:rowOff>
    </xdr:to>
    <xdr:cxnSp macro="">
      <xdr:nvCxnSpPr>
        <xdr:cNvPr id="43" name="Straight Connector 42">
          <a:extLst>
            <a:ext uri="{FF2B5EF4-FFF2-40B4-BE49-F238E27FC236}">
              <a16:creationId xmlns:a16="http://schemas.microsoft.com/office/drawing/2014/main" id="{E180FCDC-B022-4797-E059-63008495F197}"/>
            </a:ext>
          </a:extLst>
        </xdr:cNvPr>
        <xdr:cNvCxnSpPr/>
      </xdr:nvCxnSpPr>
      <xdr:spPr>
        <a:xfrm flipH="1">
          <a:off x="13500642850" y="83176623"/>
          <a:ext cx="93825" cy="11058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180951</xdr:colOff>
      <xdr:row>476</xdr:row>
      <xdr:rowOff>177599</xdr:rowOff>
    </xdr:from>
    <xdr:to>
      <xdr:col>6</xdr:col>
      <xdr:colOff>261373</xdr:colOff>
      <xdr:row>477</xdr:row>
      <xdr:rowOff>73720</xdr:rowOff>
    </xdr:to>
    <xdr:cxnSp macro="">
      <xdr:nvCxnSpPr>
        <xdr:cNvPr id="44" name="Straight Connector 43">
          <a:extLst>
            <a:ext uri="{FF2B5EF4-FFF2-40B4-BE49-F238E27FC236}">
              <a16:creationId xmlns:a16="http://schemas.microsoft.com/office/drawing/2014/main" id="{60995C87-3058-ABE0-C555-D5CA2E0F6F73}"/>
            </a:ext>
          </a:extLst>
        </xdr:cNvPr>
        <xdr:cNvCxnSpPr/>
      </xdr:nvCxnSpPr>
      <xdr:spPr>
        <a:xfrm>
          <a:off x="13500569129" y="83193377"/>
          <a:ext cx="80422" cy="1005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417891</xdr:colOff>
      <xdr:row>163</xdr:row>
      <xdr:rowOff>16323</xdr:rowOff>
    </xdr:from>
    <xdr:to>
      <xdr:col>4</xdr:col>
      <xdr:colOff>421156</xdr:colOff>
      <xdr:row>171</xdr:row>
      <xdr:rowOff>19588</xdr:rowOff>
    </xdr:to>
    <xdr:cxnSp macro="">
      <xdr:nvCxnSpPr>
        <xdr:cNvPr id="7" name="Straight Arrow Connector 6">
          <a:extLst>
            <a:ext uri="{FF2B5EF4-FFF2-40B4-BE49-F238E27FC236}">
              <a16:creationId xmlns:a16="http://schemas.microsoft.com/office/drawing/2014/main" id="{FA4465F5-B324-1FA9-0BD6-EEFBD683F4CD}"/>
            </a:ext>
          </a:extLst>
        </xdr:cNvPr>
        <xdr:cNvCxnSpPr/>
      </xdr:nvCxnSpPr>
      <xdr:spPr>
        <a:xfrm flipH="1" flipV="1">
          <a:off x="13529290412" y="8129305"/>
          <a:ext cx="3265" cy="16225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22854</xdr:colOff>
      <xdr:row>169</xdr:row>
      <xdr:rowOff>111002</xdr:rowOff>
    </xdr:from>
    <xdr:to>
      <xdr:col>4</xdr:col>
      <xdr:colOff>555013</xdr:colOff>
      <xdr:row>169</xdr:row>
      <xdr:rowOff>130591</xdr:rowOff>
    </xdr:to>
    <xdr:cxnSp macro="">
      <xdr:nvCxnSpPr>
        <xdr:cNvPr id="8" name="Straight Arrow Connector 7">
          <a:extLst>
            <a:ext uri="{FF2B5EF4-FFF2-40B4-BE49-F238E27FC236}">
              <a16:creationId xmlns:a16="http://schemas.microsoft.com/office/drawing/2014/main" id="{3D758C10-4AA6-F5BC-8BBF-2374BDE51611}"/>
            </a:ext>
          </a:extLst>
        </xdr:cNvPr>
        <xdr:cNvCxnSpPr/>
      </xdr:nvCxnSpPr>
      <xdr:spPr>
        <a:xfrm>
          <a:off x="13529156555" y="9438483"/>
          <a:ext cx="2184139" cy="19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401569</xdr:colOff>
      <xdr:row>163</xdr:row>
      <xdr:rowOff>192622</xdr:rowOff>
    </xdr:from>
    <xdr:to>
      <xdr:col>4</xdr:col>
      <xdr:colOff>186092</xdr:colOff>
      <xdr:row>168</xdr:row>
      <xdr:rowOff>81620</xdr:rowOff>
    </xdr:to>
    <xdr:sp macro="" textlink="">
      <xdr:nvSpPr>
        <xdr:cNvPr id="27" name="Freeform 26">
          <a:extLst>
            <a:ext uri="{FF2B5EF4-FFF2-40B4-BE49-F238E27FC236}">
              <a16:creationId xmlns:a16="http://schemas.microsoft.com/office/drawing/2014/main" id="{BE0D3317-6683-6F14-4DB0-5EEC1CD9584E}"/>
            </a:ext>
          </a:extLst>
        </xdr:cNvPr>
        <xdr:cNvSpPr/>
      </xdr:nvSpPr>
      <xdr:spPr>
        <a:xfrm>
          <a:off x="13529525476" y="8305604"/>
          <a:ext cx="1436503" cy="901080"/>
        </a:xfrm>
        <a:custGeom>
          <a:avLst/>
          <a:gdLst>
            <a:gd name="connsiteX0" fmla="*/ 0 w 1436503"/>
            <a:gd name="connsiteY0" fmla="*/ 0 h 901080"/>
            <a:gd name="connsiteX1" fmla="*/ 430951 w 1436503"/>
            <a:gd name="connsiteY1" fmla="*/ 600720 h 901080"/>
            <a:gd name="connsiteX2" fmla="*/ 1436503 w 1436503"/>
            <a:gd name="connsiteY2" fmla="*/ 901080 h 901080"/>
          </a:gdLst>
          <a:ahLst/>
          <a:cxnLst>
            <a:cxn ang="0">
              <a:pos x="connsiteX0" y="connsiteY0"/>
            </a:cxn>
            <a:cxn ang="0">
              <a:pos x="connsiteX1" y="connsiteY1"/>
            </a:cxn>
            <a:cxn ang="0">
              <a:pos x="connsiteX2" y="connsiteY2"/>
            </a:cxn>
          </a:cxnLst>
          <a:rect l="l" t="t" r="r" b="b"/>
          <a:pathLst>
            <a:path w="1436503" h="901080">
              <a:moveTo>
                <a:pt x="0" y="0"/>
              </a:moveTo>
              <a:cubicBezTo>
                <a:pt x="95767" y="225270"/>
                <a:pt x="191534" y="450540"/>
                <a:pt x="430951" y="600720"/>
              </a:cubicBezTo>
              <a:cubicBezTo>
                <a:pt x="670368" y="750900"/>
                <a:pt x="1053435" y="825990"/>
                <a:pt x="1436503" y="9010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3</xdr:col>
      <xdr:colOff>735542</xdr:colOff>
      <xdr:row>164</xdr:row>
      <xdr:rowOff>43023</xdr:rowOff>
    </xdr:from>
    <xdr:to>
      <xdr:col>4</xdr:col>
      <xdr:colOff>196572</xdr:colOff>
      <xdr:row>165</xdr:row>
      <xdr:rowOff>130560</xdr:rowOff>
    </xdr:to>
    <xdr:pic>
      <xdr:nvPicPr>
        <xdr:cNvPr id="37" name="Picture 36">
          <a:extLst>
            <a:ext uri="{FF2B5EF4-FFF2-40B4-BE49-F238E27FC236}">
              <a16:creationId xmlns:a16="http://schemas.microsoft.com/office/drawing/2014/main" id="{7DEAD0ED-31FB-521B-CE64-4E1745C32CAB}"/>
            </a:ext>
          </a:extLst>
        </xdr:cNvPr>
        <xdr:cNvPicPr>
          <a:picLocks noChangeAspect="1"/>
        </xdr:cNvPicPr>
      </xdr:nvPicPr>
      <xdr:blipFill>
        <a:blip xmlns:r="http://schemas.openxmlformats.org/officeDocument/2006/relationships" r:embed="rId3"/>
        <a:stretch>
          <a:fillRect/>
        </a:stretch>
      </xdr:blipFill>
      <xdr:spPr>
        <a:xfrm>
          <a:off x="13521493428" y="34936273"/>
          <a:ext cx="286530" cy="288620"/>
        </a:xfrm>
        <a:prstGeom prst="rect">
          <a:avLst/>
        </a:prstGeom>
      </xdr:spPr>
    </xdr:pic>
    <xdr:clientData/>
  </xdr:twoCellAnchor>
  <xdr:twoCellAnchor editAs="oneCell">
    <xdr:from>
      <xdr:col>3</xdr:col>
      <xdr:colOff>447275</xdr:colOff>
      <xdr:row>166</xdr:row>
      <xdr:rowOff>9639</xdr:rowOff>
    </xdr:from>
    <xdr:to>
      <xdr:col>3</xdr:col>
      <xdr:colOff>702613</xdr:colOff>
      <xdr:row>167</xdr:row>
      <xdr:rowOff>65262</xdr:rowOff>
    </xdr:to>
    <xdr:pic>
      <xdr:nvPicPr>
        <xdr:cNvPr id="40" name="Picture 39">
          <a:extLst>
            <a:ext uri="{FF2B5EF4-FFF2-40B4-BE49-F238E27FC236}">
              <a16:creationId xmlns:a16="http://schemas.microsoft.com/office/drawing/2014/main" id="{5A015828-C914-7151-0B89-076FAE917842}"/>
            </a:ext>
          </a:extLst>
        </xdr:cNvPr>
        <xdr:cNvPicPr>
          <a:picLocks noChangeAspect="1"/>
        </xdr:cNvPicPr>
      </xdr:nvPicPr>
      <xdr:blipFill>
        <a:blip xmlns:r="http://schemas.openxmlformats.org/officeDocument/2006/relationships" r:embed="rId3"/>
        <a:stretch>
          <a:fillRect/>
        </a:stretch>
      </xdr:blipFill>
      <xdr:spPr>
        <a:xfrm>
          <a:off x="13529834945" y="8729870"/>
          <a:ext cx="255338" cy="258040"/>
        </a:xfrm>
        <a:prstGeom prst="rect">
          <a:avLst/>
        </a:prstGeom>
      </xdr:spPr>
    </xdr:pic>
    <xdr:clientData/>
  </xdr:twoCellAnchor>
  <xdr:twoCellAnchor editAs="oneCell">
    <xdr:from>
      <xdr:col>2</xdr:col>
      <xdr:colOff>728046</xdr:colOff>
      <xdr:row>167</xdr:row>
      <xdr:rowOff>48816</xdr:rowOff>
    </xdr:from>
    <xdr:to>
      <xdr:col>3</xdr:col>
      <xdr:colOff>157394</xdr:colOff>
      <xdr:row>168</xdr:row>
      <xdr:rowOff>104442</xdr:rowOff>
    </xdr:to>
    <xdr:pic>
      <xdr:nvPicPr>
        <xdr:cNvPr id="41" name="Picture 40">
          <a:extLst>
            <a:ext uri="{FF2B5EF4-FFF2-40B4-BE49-F238E27FC236}">
              <a16:creationId xmlns:a16="http://schemas.microsoft.com/office/drawing/2014/main" id="{17E50472-D2F7-DB03-FCBA-E2EAA1CED922}"/>
            </a:ext>
          </a:extLst>
        </xdr:cNvPr>
        <xdr:cNvPicPr>
          <a:picLocks noChangeAspect="1"/>
        </xdr:cNvPicPr>
      </xdr:nvPicPr>
      <xdr:blipFill>
        <a:blip xmlns:r="http://schemas.openxmlformats.org/officeDocument/2006/relationships" r:embed="rId3"/>
        <a:stretch>
          <a:fillRect/>
        </a:stretch>
      </xdr:blipFill>
      <xdr:spPr>
        <a:xfrm>
          <a:off x="13530380164" y="8971464"/>
          <a:ext cx="255338" cy="258040"/>
        </a:xfrm>
        <a:prstGeom prst="rect">
          <a:avLst/>
        </a:prstGeom>
      </xdr:spPr>
    </xdr:pic>
    <xdr:clientData/>
  </xdr:twoCellAnchor>
  <xdr:twoCellAnchor>
    <xdr:from>
      <xdr:col>4</xdr:col>
      <xdr:colOff>528053</xdr:colOff>
      <xdr:row>271</xdr:row>
      <xdr:rowOff>43447</xdr:rowOff>
    </xdr:from>
    <xdr:to>
      <xdr:col>4</xdr:col>
      <xdr:colOff>711869</xdr:colOff>
      <xdr:row>271</xdr:row>
      <xdr:rowOff>160421</xdr:rowOff>
    </xdr:to>
    <xdr:sp macro="" textlink="">
      <xdr:nvSpPr>
        <xdr:cNvPr id="42" name="Down Arrow 41">
          <a:extLst>
            <a:ext uri="{FF2B5EF4-FFF2-40B4-BE49-F238E27FC236}">
              <a16:creationId xmlns:a16="http://schemas.microsoft.com/office/drawing/2014/main" id="{9B647C1D-3FAB-6F58-36C9-38A0AB0B1101}"/>
            </a:ext>
          </a:extLst>
        </xdr:cNvPr>
        <xdr:cNvSpPr/>
      </xdr:nvSpPr>
      <xdr:spPr>
        <a:xfrm rot="16200000">
          <a:off x="13521011552" y="30874368"/>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528053</xdr:colOff>
      <xdr:row>273</xdr:row>
      <xdr:rowOff>36763</xdr:rowOff>
    </xdr:from>
    <xdr:to>
      <xdr:col>5</xdr:col>
      <xdr:colOff>711869</xdr:colOff>
      <xdr:row>273</xdr:row>
      <xdr:rowOff>153737</xdr:rowOff>
    </xdr:to>
    <xdr:sp macro="" textlink="">
      <xdr:nvSpPr>
        <xdr:cNvPr id="45" name="Down Arrow 44">
          <a:extLst>
            <a:ext uri="{FF2B5EF4-FFF2-40B4-BE49-F238E27FC236}">
              <a16:creationId xmlns:a16="http://schemas.microsoft.com/office/drawing/2014/main" id="{D23B5F3D-E06C-C1C1-2932-7585750C6705}"/>
            </a:ext>
          </a:extLst>
        </xdr:cNvPr>
        <xdr:cNvSpPr/>
      </xdr:nvSpPr>
      <xdr:spPr>
        <a:xfrm rot="16200000">
          <a:off x="13520186052" y="31275421"/>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660125</xdr:colOff>
      <xdr:row>475</xdr:row>
      <xdr:rowOff>79580</xdr:rowOff>
    </xdr:from>
    <xdr:to>
      <xdr:col>6</xdr:col>
      <xdr:colOff>400867</xdr:colOff>
      <xdr:row>476</xdr:row>
      <xdr:rowOff>124160</xdr:rowOff>
    </xdr:to>
    <xdr:sp macro="" textlink="">
      <xdr:nvSpPr>
        <xdr:cNvPr id="46" name="Freeform 45">
          <a:extLst>
            <a:ext uri="{FF2B5EF4-FFF2-40B4-BE49-F238E27FC236}">
              <a16:creationId xmlns:a16="http://schemas.microsoft.com/office/drawing/2014/main" id="{1EBC9FD6-FA5C-0A93-FB48-940447FF4719}"/>
            </a:ext>
          </a:extLst>
        </xdr:cNvPr>
        <xdr:cNvSpPr/>
      </xdr:nvSpPr>
      <xdr:spPr>
        <a:xfrm>
          <a:off x="13519638133" y="74107212"/>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670151</xdr:colOff>
      <xdr:row>475</xdr:row>
      <xdr:rowOff>26107</xdr:rowOff>
    </xdr:from>
    <xdr:to>
      <xdr:col>6</xdr:col>
      <xdr:colOff>410893</xdr:colOff>
      <xdr:row>476</xdr:row>
      <xdr:rowOff>70687</xdr:rowOff>
    </xdr:to>
    <xdr:sp macro="" textlink="">
      <xdr:nvSpPr>
        <xdr:cNvPr id="47" name="Freeform 46">
          <a:extLst>
            <a:ext uri="{FF2B5EF4-FFF2-40B4-BE49-F238E27FC236}">
              <a16:creationId xmlns:a16="http://schemas.microsoft.com/office/drawing/2014/main" id="{551E7953-4864-F569-1AA5-2FB1787D67AC}"/>
            </a:ext>
          </a:extLst>
        </xdr:cNvPr>
        <xdr:cNvSpPr/>
      </xdr:nvSpPr>
      <xdr:spPr>
        <a:xfrm>
          <a:off x="13519628107" y="74053739"/>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640072</xdr:colOff>
      <xdr:row>475</xdr:row>
      <xdr:rowOff>156449</xdr:rowOff>
    </xdr:from>
    <xdr:to>
      <xdr:col>6</xdr:col>
      <xdr:colOff>380814</xdr:colOff>
      <xdr:row>476</xdr:row>
      <xdr:rowOff>201029</xdr:rowOff>
    </xdr:to>
    <xdr:sp macro="" textlink="">
      <xdr:nvSpPr>
        <xdr:cNvPr id="48" name="Freeform 47">
          <a:extLst>
            <a:ext uri="{FF2B5EF4-FFF2-40B4-BE49-F238E27FC236}">
              <a16:creationId xmlns:a16="http://schemas.microsoft.com/office/drawing/2014/main" id="{F42C2706-73B0-13AB-70C5-C815D76F0C3A}"/>
            </a:ext>
          </a:extLst>
        </xdr:cNvPr>
        <xdr:cNvSpPr/>
      </xdr:nvSpPr>
      <xdr:spPr>
        <a:xfrm>
          <a:off x="13519658186" y="74184081"/>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257342</xdr:colOff>
      <xdr:row>131</xdr:row>
      <xdr:rowOff>102073</xdr:rowOff>
    </xdr:from>
    <xdr:to>
      <xdr:col>15</xdr:col>
      <xdr:colOff>256005</xdr:colOff>
      <xdr:row>142</xdr:row>
      <xdr:rowOff>48070</xdr:rowOff>
    </xdr:to>
    <xdr:pic>
      <xdr:nvPicPr>
        <xdr:cNvPr id="49" name="Picture 48">
          <a:extLst>
            <a:ext uri="{FF2B5EF4-FFF2-40B4-BE49-F238E27FC236}">
              <a16:creationId xmlns:a16="http://schemas.microsoft.com/office/drawing/2014/main" id="{04E2FAC0-57F2-970B-4885-9FDA76AE01D1}"/>
            </a:ext>
          </a:extLst>
        </xdr:cNvPr>
        <xdr:cNvPicPr>
          <a:picLocks noChangeAspect="1"/>
        </xdr:cNvPicPr>
      </xdr:nvPicPr>
      <xdr:blipFill>
        <a:blip xmlns:r="http://schemas.openxmlformats.org/officeDocument/2006/relationships" r:embed="rId4"/>
        <a:stretch>
          <a:fillRect/>
        </a:stretch>
      </xdr:blipFill>
      <xdr:spPr>
        <a:xfrm>
          <a:off x="13512353495" y="1529152"/>
          <a:ext cx="5777163" cy="2201919"/>
        </a:xfrm>
        <a:prstGeom prst="rect">
          <a:avLst/>
        </a:prstGeom>
      </xdr:spPr>
    </xdr:pic>
    <xdr:clientData/>
  </xdr:twoCellAnchor>
  <xdr:twoCellAnchor editAs="oneCell">
    <xdr:from>
      <xdr:col>5</xdr:col>
      <xdr:colOff>305943</xdr:colOff>
      <xdr:row>335</xdr:row>
      <xdr:rowOff>127000</xdr:rowOff>
    </xdr:from>
    <xdr:to>
      <xdr:col>6</xdr:col>
      <xdr:colOff>675216</xdr:colOff>
      <xdr:row>343</xdr:row>
      <xdr:rowOff>153456</xdr:rowOff>
    </xdr:to>
    <xdr:pic>
      <xdr:nvPicPr>
        <xdr:cNvPr id="6" name="Picture 5">
          <a:extLst>
            <a:ext uri="{FF2B5EF4-FFF2-40B4-BE49-F238E27FC236}">
              <a16:creationId xmlns:a16="http://schemas.microsoft.com/office/drawing/2014/main" id="{0E92EB7C-279F-1A69-D2E2-AF0C53CEF157}"/>
            </a:ext>
          </a:extLst>
        </xdr:cNvPr>
        <xdr:cNvPicPr>
          <a:picLocks noChangeAspect="1"/>
        </xdr:cNvPicPr>
      </xdr:nvPicPr>
      <xdr:blipFill>
        <a:blip xmlns:r="http://schemas.openxmlformats.org/officeDocument/2006/relationships" r:embed="rId5"/>
        <a:stretch>
          <a:fillRect/>
        </a:stretch>
      </xdr:blipFill>
      <xdr:spPr>
        <a:xfrm>
          <a:off x="13519363784" y="70770750"/>
          <a:ext cx="1194773" cy="1635123"/>
        </a:xfrm>
        <a:prstGeom prst="rect">
          <a:avLst/>
        </a:prstGeom>
      </xdr:spPr>
    </xdr:pic>
    <xdr:clientData/>
  </xdr:twoCellAnchor>
  <xdr:twoCellAnchor editAs="oneCell">
    <xdr:from>
      <xdr:col>5</xdr:col>
      <xdr:colOff>67531</xdr:colOff>
      <xdr:row>601</xdr:row>
      <xdr:rowOff>77305</xdr:rowOff>
    </xdr:from>
    <xdr:to>
      <xdr:col>6</xdr:col>
      <xdr:colOff>486587</xdr:colOff>
      <xdr:row>610</xdr:row>
      <xdr:rowOff>49696</xdr:rowOff>
    </xdr:to>
    <xdr:pic>
      <xdr:nvPicPr>
        <xdr:cNvPr id="23" name="Picture 22">
          <a:extLst>
            <a:ext uri="{FF2B5EF4-FFF2-40B4-BE49-F238E27FC236}">
              <a16:creationId xmlns:a16="http://schemas.microsoft.com/office/drawing/2014/main" id="{20555DAF-D2F8-2FA3-20C9-627E1C9B117F}"/>
            </a:ext>
          </a:extLst>
        </xdr:cNvPr>
        <xdr:cNvPicPr>
          <a:picLocks noChangeAspect="1"/>
        </xdr:cNvPicPr>
      </xdr:nvPicPr>
      <xdr:blipFill>
        <a:blip xmlns:r="http://schemas.openxmlformats.org/officeDocument/2006/relationships" r:embed="rId6"/>
        <a:stretch>
          <a:fillRect/>
        </a:stretch>
      </xdr:blipFill>
      <xdr:spPr>
        <a:xfrm>
          <a:off x="13564769935" y="127121479"/>
          <a:ext cx="1247317" cy="1811130"/>
        </a:xfrm>
        <a:prstGeom prst="rect">
          <a:avLst/>
        </a:prstGeom>
      </xdr:spPr>
    </xdr:pic>
    <xdr:clientData/>
  </xdr:twoCellAnchor>
  <xdr:twoCellAnchor>
    <xdr:from>
      <xdr:col>6</xdr:col>
      <xdr:colOff>485913</xdr:colOff>
      <xdr:row>601</xdr:row>
      <xdr:rowOff>66261</xdr:rowOff>
    </xdr:from>
    <xdr:to>
      <xdr:col>8</xdr:col>
      <xdr:colOff>187739</xdr:colOff>
      <xdr:row>605</xdr:row>
      <xdr:rowOff>176696</xdr:rowOff>
    </xdr:to>
    <xdr:sp macro="" textlink="">
      <xdr:nvSpPr>
        <xdr:cNvPr id="24" name="Rounded Rectangular Callout 23">
          <a:extLst>
            <a:ext uri="{FF2B5EF4-FFF2-40B4-BE49-F238E27FC236}">
              <a16:creationId xmlns:a16="http://schemas.microsoft.com/office/drawing/2014/main" id="{CFD4ED73-A150-54C6-EB56-3C2DD58E62DC}"/>
            </a:ext>
          </a:extLst>
        </xdr:cNvPr>
        <xdr:cNvSpPr/>
      </xdr:nvSpPr>
      <xdr:spPr>
        <a:xfrm>
          <a:off x="13563412261" y="127110435"/>
          <a:ext cx="1358348" cy="927652"/>
        </a:xfrm>
        <a:prstGeom prst="wedgeRoundRectCallout">
          <a:avLst>
            <a:gd name="adj1" fmla="val 69411"/>
            <a:gd name="adj2" fmla="val 3869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סבבה</a:t>
          </a:r>
          <a:r>
            <a:rPr lang="he-IL" sz="1100" baseline="0"/>
            <a:t> לי הנקניק אבל אם יעלו לי את המחיר נראה לי אתחיל לחתוך בזה</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374487</xdr:colOff>
      <xdr:row>360</xdr:row>
      <xdr:rowOff>73270</xdr:rowOff>
    </xdr:from>
    <xdr:to>
      <xdr:col>5</xdr:col>
      <xdr:colOff>390769</xdr:colOff>
      <xdr:row>377</xdr:row>
      <xdr:rowOff>122116</xdr:rowOff>
    </xdr:to>
    <xdr:cxnSp macro="">
      <xdr:nvCxnSpPr>
        <xdr:cNvPr id="83" name="Straight Arrow Connector 82">
          <a:extLst>
            <a:ext uri="{FF2B5EF4-FFF2-40B4-BE49-F238E27FC236}">
              <a16:creationId xmlns:a16="http://schemas.microsoft.com/office/drawing/2014/main" id="{FB37E861-ABE9-884E-A23E-6B7CB7D81D0D}"/>
            </a:ext>
          </a:extLst>
        </xdr:cNvPr>
        <xdr:cNvCxnSpPr/>
      </xdr:nvCxnSpPr>
      <xdr:spPr>
        <a:xfrm flipH="1" flipV="1">
          <a:off x="13467136987" y="31342949"/>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373</xdr:row>
      <xdr:rowOff>122115</xdr:rowOff>
    </xdr:from>
    <xdr:to>
      <xdr:col>6</xdr:col>
      <xdr:colOff>195384</xdr:colOff>
      <xdr:row>373</xdr:row>
      <xdr:rowOff>130256</xdr:rowOff>
    </xdr:to>
    <xdr:cxnSp macro="">
      <xdr:nvCxnSpPr>
        <xdr:cNvPr id="84" name="Straight Arrow Connector 83">
          <a:extLst>
            <a:ext uri="{FF2B5EF4-FFF2-40B4-BE49-F238E27FC236}">
              <a16:creationId xmlns:a16="http://schemas.microsoft.com/office/drawing/2014/main" id="{AE757905-EAE7-7E49-850F-797B129B5C18}"/>
            </a:ext>
          </a:extLst>
        </xdr:cNvPr>
        <xdr:cNvCxnSpPr/>
      </xdr:nvCxnSpPr>
      <xdr:spPr>
        <a:xfrm>
          <a:off x="13466510128" y="3403762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361</xdr:row>
      <xdr:rowOff>56987</xdr:rowOff>
    </xdr:from>
    <xdr:to>
      <xdr:col>4</xdr:col>
      <xdr:colOff>748974</xdr:colOff>
      <xdr:row>371</xdr:row>
      <xdr:rowOff>146539</xdr:rowOff>
    </xdr:to>
    <xdr:sp macro="" textlink="">
      <xdr:nvSpPr>
        <xdr:cNvPr id="85" name="Freeform 84">
          <a:extLst>
            <a:ext uri="{FF2B5EF4-FFF2-40B4-BE49-F238E27FC236}">
              <a16:creationId xmlns:a16="http://schemas.microsoft.com/office/drawing/2014/main" id="{03D3E64E-73FA-3442-BCC4-DD92ED0D3992}"/>
            </a:ext>
          </a:extLst>
        </xdr:cNvPr>
        <xdr:cNvSpPr/>
      </xdr:nvSpPr>
      <xdr:spPr>
        <a:xfrm>
          <a:off x="13467601026" y="31530192"/>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360</xdr:row>
      <xdr:rowOff>196839</xdr:rowOff>
    </xdr:from>
    <xdr:to>
      <xdr:col>4</xdr:col>
      <xdr:colOff>188097</xdr:colOff>
      <xdr:row>371</xdr:row>
      <xdr:rowOff>53216</xdr:rowOff>
    </xdr:to>
    <xdr:sp macro="" textlink="">
      <xdr:nvSpPr>
        <xdr:cNvPr id="86" name="Freeform 85">
          <a:extLst>
            <a:ext uri="{FF2B5EF4-FFF2-40B4-BE49-F238E27FC236}">
              <a16:creationId xmlns:a16="http://schemas.microsoft.com/office/drawing/2014/main" id="{69A99F9F-6FD3-0943-8722-452EC36DE4C0}"/>
            </a:ext>
          </a:extLst>
        </xdr:cNvPr>
        <xdr:cNvSpPr/>
      </xdr:nvSpPr>
      <xdr:spPr>
        <a:xfrm rot="4861875">
          <a:off x="13468052386" y="31576035"/>
          <a:ext cx="2095160"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368</xdr:row>
      <xdr:rowOff>122116</xdr:rowOff>
    </xdr:from>
    <xdr:to>
      <xdr:col>3</xdr:col>
      <xdr:colOff>154679</xdr:colOff>
      <xdr:row>369</xdr:row>
      <xdr:rowOff>130257</xdr:rowOff>
    </xdr:to>
    <xdr:sp macro="" textlink="">
      <xdr:nvSpPr>
        <xdr:cNvPr id="87" name="Oval 86">
          <a:extLst>
            <a:ext uri="{FF2B5EF4-FFF2-40B4-BE49-F238E27FC236}">
              <a16:creationId xmlns:a16="http://schemas.microsoft.com/office/drawing/2014/main" id="{3ECE7786-264A-444D-9EC5-400D915BF1F2}"/>
            </a:ext>
          </a:extLst>
        </xdr:cNvPr>
        <xdr:cNvSpPr/>
      </xdr:nvSpPr>
      <xdr:spPr>
        <a:xfrm>
          <a:off x="13469017564" y="33020001"/>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612374</xdr:colOff>
      <xdr:row>358</xdr:row>
      <xdr:rowOff>87129</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454</xdr:row>
      <xdr:rowOff>73270</xdr:rowOff>
    </xdr:from>
    <xdr:to>
      <xdr:col>5</xdr:col>
      <xdr:colOff>390769</xdr:colOff>
      <xdr:row>471</xdr:row>
      <xdr:rowOff>122116</xdr:rowOff>
    </xdr:to>
    <xdr:cxnSp macro="">
      <xdr:nvCxnSpPr>
        <xdr:cNvPr id="97" name="Straight Arrow Connector 96">
          <a:extLst>
            <a:ext uri="{FF2B5EF4-FFF2-40B4-BE49-F238E27FC236}">
              <a16:creationId xmlns:a16="http://schemas.microsoft.com/office/drawing/2014/main" id="{BC4761F2-99BB-A541-BA75-49CD40D869B9}"/>
            </a:ext>
          </a:extLst>
        </xdr:cNvPr>
        <xdr:cNvCxnSpPr/>
      </xdr:nvCxnSpPr>
      <xdr:spPr>
        <a:xfrm flipH="1" flipV="1">
          <a:off x="13467136987" y="38669873"/>
          <a:ext cx="16282" cy="35087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467</xdr:row>
      <xdr:rowOff>122115</xdr:rowOff>
    </xdr:from>
    <xdr:to>
      <xdr:col>6</xdr:col>
      <xdr:colOff>195384</xdr:colOff>
      <xdr:row>467</xdr:row>
      <xdr:rowOff>130256</xdr:rowOff>
    </xdr:to>
    <xdr:cxnSp macro="">
      <xdr:nvCxnSpPr>
        <xdr:cNvPr id="98" name="Straight Arrow Connector 97">
          <a:extLst>
            <a:ext uri="{FF2B5EF4-FFF2-40B4-BE49-F238E27FC236}">
              <a16:creationId xmlns:a16="http://schemas.microsoft.com/office/drawing/2014/main" id="{73C4C828-01D2-3847-AC8A-7301B9CF1F11}"/>
            </a:ext>
          </a:extLst>
        </xdr:cNvPr>
        <xdr:cNvCxnSpPr/>
      </xdr:nvCxnSpPr>
      <xdr:spPr>
        <a:xfrm>
          <a:off x="13466510128" y="4136455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455</xdr:row>
      <xdr:rowOff>56987</xdr:rowOff>
    </xdr:from>
    <xdr:to>
      <xdr:col>4</xdr:col>
      <xdr:colOff>748974</xdr:colOff>
      <xdr:row>465</xdr:row>
      <xdr:rowOff>146539</xdr:rowOff>
    </xdr:to>
    <xdr:sp macro="" textlink="">
      <xdr:nvSpPr>
        <xdr:cNvPr id="99" name="Freeform 98">
          <a:extLst>
            <a:ext uri="{FF2B5EF4-FFF2-40B4-BE49-F238E27FC236}">
              <a16:creationId xmlns:a16="http://schemas.microsoft.com/office/drawing/2014/main" id="{3C1F4F9A-DF0F-5C4F-9632-23464C58AFA8}"/>
            </a:ext>
          </a:extLst>
        </xdr:cNvPr>
        <xdr:cNvSpPr/>
      </xdr:nvSpPr>
      <xdr:spPr>
        <a:xfrm>
          <a:off x="13467601026" y="38857115"/>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454</xdr:row>
      <xdr:rowOff>196839</xdr:rowOff>
    </xdr:from>
    <xdr:to>
      <xdr:col>4</xdr:col>
      <xdr:colOff>188097</xdr:colOff>
      <xdr:row>465</xdr:row>
      <xdr:rowOff>53216</xdr:rowOff>
    </xdr:to>
    <xdr:sp macro="" textlink="">
      <xdr:nvSpPr>
        <xdr:cNvPr id="100" name="Freeform 99">
          <a:extLst>
            <a:ext uri="{FF2B5EF4-FFF2-40B4-BE49-F238E27FC236}">
              <a16:creationId xmlns:a16="http://schemas.microsoft.com/office/drawing/2014/main" id="{FF16C937-52EE-AD44-9FB9-3A2E40817236}"/>
            </a:ext>
          </a:extLst>
        </xdr:cNvPr>
        <xdr:cNvSpPr/>
      </xdr:nvSpPr>
      <xdr:spPr>
        <a:xfrm rot="4861875">
          <a:off x="13468052386" y="3890295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462</xdr:row>
      <xdr:rowOff>122116</xdr:rowOff>
    </xdr:from>
    <xdr:to>
      <xdr:col>3</xdr:col>
      <xdr:colOff>154679</xdr:colOff>
      <xdr:row>463</xdr:row>
      <xdr:rowOff>130257</xdr:rowOff>
    </xdr:to>
    <xdr:sp macro="" textlink="">
      <xdr:nvSpPr>
        <xdr:cNvPr id="101" name="Oval 100">
          <a:extLst>
            <a:ext uri="{FF2B5EF4-FFF2-40B4-BE49-F238E27FC236}">
              <a16:creationId xmlns:a16="http://schemas.microsoft.com/office/drawing/2014/main" id="{4A7F2372-772E-7044-B76D-CDDBE9B914AE}"/>
            </a:ext>
          </a:extLst>
        </xdr:cNvPr>
        <xdr:cNvSpPr/>
      </xdr:nvSpPr>
      <xdr:spPr>
        <a:xfrm>
          <a:off x="13469017564" y="40346924"/>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616857</xdr:colOff>
      <xdr:row>457</xdr:row>
      <xdr:rowOff>73282</xdr:rowOff>
    </xdr:from>
    <xdr:to>
      <xdr:col>2</xdr:col>
      <xdr:colOff>629356</xdr:colOff>
      <xdr:row>461</xdr:row>
      <xdr:rowOff>141111</xdr:rowOff>
    </xdr:to>
    <xdr:cxnSp macro="">
      <xdr:nvCxnSpPr>
        <xdr:cNvPr id="103" name="Straight Arrow Connector 102">
          <a:extLst>
            <a:ext uri="{FF2B5EF4-FFF2-40B4-BE49-F238E27FC236}">
              <a16:creationId xmlns:a16="http://schemas.microsoft.com/office/drawing/2014/main" id="{98CBD23B-7615-4F48-8633-D0EF8E1641BF}"/>
            </a:ext>
          </a:extLst>
        </xdr:cNvPr>
        <xdr:cNvCxnSpPr/>
      </xdr:nvCxnSpPr>
      <xdr:spPr>
        <a:xfrm flipH="1" flipV="1">
          <a:off x="13539223660" y="13898139"/>
          <a:ext cx="12499" cy="874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688433</xdr:colOff>
      <xdr:row>452</xdr:row>
      <xdr:rowOff>77386</xdr:rowOff>
    </xdr:from>
    <xdr:ext cx="123543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498</xdr:row>
      <xdr:rowOff>73270</xdr:rowOff>
    </xdr:from>
    <xdr:to>
      <xdr:col>5</xdr:col>
      <xdr:colOff>390769</xdr:colOff>
      <xdr:row>515</xdr:row>
      <xdr:rowOff>122116</xdr:rowOff>
    </xdr:to>
    <xdr:cxnSp macro="">
      <xdr:nvCxnSpPr>
        <xdr:cNvPr id="107" name="Straight Arrow Connector 106">
          <a:extLst>
            <a:ext uri="{FF2B5EF4-FFF2-40B4-BE49-F238E27FC236}">
              <a16:creationId xmlns:a16="http://schemas.microsoft.com/office/drawing/2014/main" id="{C32D2833-3519-A74A-8387-C84983786281}"/>
            </a:ext>
          </a:extLst>
        </xdr:cNvPr>
        <xdr:cNvCxnSpPr/>
      </xdr:nvCxnSpPr>
      <xdr:spPr>
        <a:xfrm flipH="1" flipV="1">
          <a:off x="13467136987" y="4558974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511</xdr:row>
      <xdr:rowOff>122115</xdr:rowOff>
    </xdr:from>
    <xdr:to>
      <xdr:col>6</xdr:col>
      <xdr:colOff>195384</xdr:colOff>
      <xdr:row>511</xdr:row>
      <xdr:rowOff>130256</xdr:rowOff>
    </xdr:to>
    <xdr:cxnSp macro="">
      <xdr:nvCxnSpPr>
        <xdr:cNvPr id="108" name="Straight Arrow Connector 107">
          <a:extLst>
            <a:ext uri="{FF2B5EF4-FFF2-40B4-BE49-F238E27FC236}">
              <a16:creationId xmlns:a16="http://schemas.microsoft.com/office/drawing/2014/main" id="{9C809BB6-4C0E-AC4E-B65B-CDD7BA72008E}"/>
            </a:ext>
          </a:extLst>
        </xdr:cNvPr>
        <xdr:cNvCxnSpPr/>
      </xdr:nvCxnSpPr>
      <xdr:spPr>
        <a:xfrm>
          <a:off x="13466510128" y="48284423"/>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499</xdr:row>
      <xdr:rowOff>56987</xdr:rowOff>
    </xdr:from>
    <xdr:to>
      <xdr:col>4</xdr:col>
      <xdr:colOff>748974</xdr:colOff>
      <xdr:row>509</xdr:row>
      <xdr:rowOff>146539</xdr:rowOff>
    </xdr:to>
    <xdr:sp macro="" textlink="">
      <xdr:nvSpPr>
        <xdr:cNvPr id="109" name="Freeform 108">
          <a:extLst>
            <a:ext uri="{FF2B5EF4-FFF2-40B4-BE49-F238E27FC236}">
              <a16:creationId xmlns:a16="http://schemas.microsoft.com/office/drawing/2014/main" id="{FD7C97C1-4B13-9F49-81FF-A9A9920B2F8A}"/>
            </a:ext>
          </a:extLst>
        </xdr:cNvPr>
        <xdr:cNvSpPr/>
      </xdr:nvSpPr>
      <xdr:spPr>
        <a:xfrm>
          <a:off x="13467601026" y="45776987"/>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498</xdr:row>
      <xdr:rowOff>196839</xdr:rowOff>
    </xdr:from>
    <xdr:to>
      <xdr:col>4</xdr:col>
      <xdr:colOff>188097</xdr:colOff>
      <xdr:row>509</xdr:row>
      <xdr:rowOff>53216</xdr:rowOff>
    </xdr:to>
    <xdr:sp macro="" textlink="">
      <xdr:nvSpPr>
        <xdr:cNvPr id="110" name="Freeform 109">
          <a:extLst>
            <a:ext uri="{FF2B5EF4-FFF2-40B4-BE49-F238E27FC236}">
              <a16:creationId xmlns:a16="http://schemas.microsoft.com/office/drawing/2014/main" id="{83C9A4C4-62FF-1140-8A3D-D9C072CDE4B6}"/>
            </a:ext>
          </a:extLst>
        </xdr:cNvPr>
        <xdr:cNvSpPr/>
      </xdr:nvSpPr>
      <xdr:spPr>
        <a:xfrm rot="4861875">
          <a:off x="13468052386" y="45822830"/>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506</xdr:row>
      <xdr:rowOff>122116</xdr:rowOff>
    </xdr:from>
    <xdr:to>
      <xdr:col>3</xdr:col>
      <xdr:colOff>154679</xdr:colOff>
      <xdr:row>507</xdr:row>
      <xdr:rowOff>130257</xdr:rowOff>
    </xdr:to>
    <xdr:sp macro="" textlink="">
      <xdr:nvSpPr>
        <xdr:cNvPr id="111" name="Oval 110">
          <a:extLst>
            <a:ext uri="{FF2B5EF4-FFF2-40B4-BE49-F238E27FC236}">
              <a16:creationId xmlns:a16="http://schemas.microsoft.com/office/drawing/2014/main" id="{893B9C03-0285-C14A-A04C-4B682526FE05}"/>
            </a:ext>
          </a:extLst>
        </xdr:cNvPr>
        <xdr:cNvSpPr/>
      </xdr:nvSpPr>
      <xdr:spPr>
        <a:xfrm>
          <a:off x="13469017564" y="47266795"/>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104352</xdr:colOff>
      <xdr:row>506</xdr:row>
      <xdr:rowOff>9799</xdr:rowOff>
    </xdr:from>
    <xdr:ext cx="12354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3</xdr:col>
      <xdr:colOff>76723</xdr:colOff>
      <xdr:row>502</xdr:row>
      <xdr:rowOff>141632</xdr:rowOff>
    </xdr:from>
    <xdr:to>
      <xdr:col>3</xdr:col>
      <xdr:colOff>532619</xdr:colOff>
      <xdr:row>504</xdr:row>
      <xdr:rowOff>19215</xdr:rowOff>
    </xdr:to>
    <xdr:cxnSp macro="">
      <xdr:nvCxnSpPr>
        <xdr:cNvPr id="119" name="Straight Arrow Connector 118">
          <a:extLst>
            <a:ext uri="{FF2B5EF4-FFF2-40B4-BE49-F238E27FC236}">
              <a16:creationId xmlns:a16="http://schemas.microsoft.com/office/drawing/2014/main" id="{561FC3E7-B556-E14B-A61B-93CD84AE762C}"/>
            </a:ext>
          </a:extLst>
        </xdr:cNvPr>
        <xdr:cNvCxnSpPr/>
      </xdr:nvCxnSpPr>
      <xdr:spPr>
        <a:xfrm flipV="1">
          <a:off x="13547666671" y="23507280"/>
          <a:ext cx="455896" cy="2852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558</xdr:row>
      <xdr:rowOff>122115</xdr:rowOff>
    </xdr:from>
    <xdr:to>
      <xdr:col>6</xdr:col>
      <xdr:colOff>195384</xdr:colOff>
      <xdr:row>558</xdr:row>
      <xdr:rowOff>130256</xdr:rowOff>
    </xdr:to>
    <xdr:cxnSp macro="">
      <xdr:nvCxnSpPr>
        <xdr:cNvPr id="120" name="Straight Arrow Connector 119">
          <a:extLst>
            <a:ext uri="{FF2B5EF4-FFF2-40B4-BE49-F238E27FC236}">
              <a16:creationId xmlns:a16="http://schemas.microsoft.com/office/drawing/2014/main" id="{8B334545-3ACA-6144-8569-872844107945}"/>
            </a:ext>
          </a:extLst>
        </xdr:cNvPr>
        <xdr:cNvCxnSpPr/>
      </xdr:nvCxnSpPr>
      <xdr:spPr>
        <a:xfrm>
          <a:off x="13466510128" y="5581487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546</xdr:row>
      <xdr:rowOff>56987</xdr:rowOff>
    </xdr:from>
    <xdr:to>
      <xdr:col>4</xdr:col>
      <xdr:colOff>748974</xdr:colOff>
      <xdr:row>556</xdr:row>
      <xdr:rowOff>146539</xdr:rowOff>
    </xdr:to>
    <xdr:sp macro="" textlink="">
      <xdr:nvSpPr>
        <xdr:cNvPr id="121" name="Freeform 120">
          <a:extLst>
            <a:ext uri="{FF2B5EF4-FFF2-40B4-BE49-F238E27FC236}">
              <a16:creationId xmlns:a16="http://schemas.microsoft.com/office/drawing/2014/main" id="{C172A182-5A47-104E-AB60-F3EC67EF3AE5}"/>
            </a:ext>
          </a:extLst>
        </xdr:cNvPr>
        <xdr:cNvSpPr/>
      </xdr:nvSpPr>
      <xdr:spPr>
        <a:xfrm>
          <a:off x="13467601026" y="53307436"/>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545</xdr:row>
      <xdr:rowOff>196839</xdr:rowOff>
    </xdr:from>
    <xdr:to>
      <xdr:col>4</xdr:col>
      <xdr:colOff>188097</xdr:colOff>
      <xdr:row>556</xdr:row>
      <xdr:rowOff>53216</xdr:rowOff>
    </xdr:to>
    <xdr:sp macro="" textlink="">
      <xdr:nvSpPr>
        <xdr:cNvPr id="122" name="Freeform 121">
          <a:extLst>
            <a:ext uri="{FF2B5EF4-FFF2-40B4-BE49-F238E27FC236}">
              <a16:creationId xmlns:a16="http://schemas.microsoft.com/office/drawing/2014/main" id="{E5D03236-BB87-4D40-9C61-5195339F53B1}"/>
            </a:ext>
          </a:extLst>
        </xdr:cNvPr>
        <xdr:cNvSpPr/>
      </xdr:nvSpPr>
      <xdr:spPr>
        <a:xfrm rot="4861875">
          <a:off x="13468052386" y="5335327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553</xdr:row>
      <xdr:rowOff>122116</xdr:rowOff>
    </xdr:from>
    <xdr:to>
      <xdr:col>3</xdr:col>
      <xdr:colOff>154679</xdr:colOff>
      <xdr:row>554</xdr:row>
      <xdr:rowOff>130257</xdr:rowOff>
    </xdr:to>
    <xdr:sp macro="" textlink="">
      <xdr:nvSpPr>
        <xdr:cNvPr id="123" name="Oval 122">
          <a:extLst>
            <a:ext uri="{FF2B5EF4-FFF2-40B4-BE49-F238E27FC236}">
              <a16:creationId xmlns:a16="http://schemas.microsoft.com/office/drawing/2014/main" id="{419EA5C7-978C-DF4C-9CD0-4DBCE43F303A}"/>
            </a:ext>
          </a:extLst>
        </xdr:cNvPr>
        <xdr:cNvSpPr/>
      </xdr:nvSpPr>
      <xdr:spPr>
        <a:xfrm>
          <a:off x="13469017564" y="54797244"/>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545</xdr:row>
      <xdr:rowOff>105834</xdr:rowOff>
    </xdr:from>
    <xdr:to>
      <xdr:col>5</xdr:col>
      <xdr:colOff>439615</xdr:colOff>
      <xdr:row>562</xdr:row>
      <xdr:rowOff>154680</xdr:rowOff>
    </xdr:to>
    <xdr:cxnSp macro="">
      <xdr:nvCxnSpPr>
        <xdr:cNvPr id="127" name="Straight Arrow Connector 126">
          <a:extLst>
            <a:ext uri="{FF2B5EF4-FFF2-40B4-BE49-F238E27FC236}">
              <a16:creationId xmlns:a16="http://schemas.microsoft.com/office/drawing/2014/main" id="{D62F6510-C5FF-6F4E-BC56-87239AF5DE30}"/>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67452</xdr:colOff>
      <xdr:row>545</xdr:row>
      <xdr:rowOff>18137</xdr:rowOff>
    </xdr:from>
    <xdr:ext cx="1235438"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740</xdr:row>
      <xdr:rowOff>0</xdr:rowOff>
    </xdr:from>
    <xdr:to>
      <xdr:col>7</xdr:col>
      <xdr:colOff>477669</xdr:colOff>
      <xdr:row>789</xdr:row>
      <xdr:rowOff>85646</xdr:rowOff>
    </xdr:to>
    <xdr:pic>
      <xdr:nvPicPr>
        <xdr:cNvPr id="131" name="Picture 130">
          <a:extLst>
            <a:ext uri="{FF2B5EF4-FFF2-40B4-BE49-F238E27FC236}">
              <a16:creationId xmlns:a16="http://schemas.microsoft.com/office/drawing/2014/main" id="{C3206231-1E9F-D1E4-8AD9-F577EFBAAEF0}"/>
            </a:ext>
          </a:extLst>
        </xdr:cNvPr>
        <xdr:cNvPicPr>
          <a:picLocks noChangeAspect="1"/>
        </xdr:cNvPicPr>
      </xdr:nvPicPr>
      <xdr:blipFill>
        <a:blip xmlns:r="http://schemas.openxmlformats.org/officeDocument/2006/relationships" r:embed="rId1"/>
        <a:stretch>
          <a:fillRect/>
        </a:stretch>
      </xdr:blipFill>
      <xdr:spPr>
        <a:xfrm>
          <a:off x="13465405600" y="78080577"/>
          <a:ext cx="6233374" cy="10058400"/>
        </a:xfrm>
        <a:prstGeom prst="rect">
          <a:avLst/>
        </a:prstGeom>
      </xdr:spPr>
    </xdr:pic>
    <xdr:clientData/>
  </xdr:twoCellAnchor>
  <xdr:twoCellAnchor>
    <xdr:from>
      <xdr:col>1</xdr:col>
      <xdr:colOff>97692</xdr:colOff>
      <xdr:row>595</xdr:row>
      <xdr:rowOff>122115</xdr:rowOff>
    </xdr:from>
    <xdr:to>
      <xdr:col>6</xdr:col>
      <xdr:colOff>195384</xdr:colOff>
      <xdr:row>595</xdr:row>
      <xdr:rowOff>130256</xdr:rowOff>
    </xdr:to>
    <xdr:cxnSp macro="">
      <xdr:nvCxnSpPr>
        <xdr:cNvPr id="135" name="Straight Arrow Connector 134">
          <a:extLst>
            <a:ext uri="{FF2B5EF4-FFF2-40B4-BE49-F238E27FC236}">
              <a16:creationId xmlns:a16="http://schemas.microsoft.com/office/drawing/2014/main" id="{17C8DBC4-B349-0E41-A4BE-55BC70E099B9}"/>
            </a:ext>
          </a:extLst>
        </xdr:cNvPr>
        <xdr:cNvCxnSpPr/>
      </xdr:nvCxnSpPr>
      <xdr:spPr>
        <a:xfrm>
          <a:off x="13466510128" y="64362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583</xdr:row>
      <xdr:rowOff>56987</xdr:rowOff>
    </xdr:from>
    <xdr:to>
      <xdr:col>4</xdr:col>
      <xdr:colOff>748974</xdr:colOff>
      <xdr:row>593</xdr:row>
      <xdr:rowOff>146539</xdr:rowOff>
    </xdr:to>
    <xdr:sp macro="" textlink="">
      <xdr:nvSpPr>
        <xdr:cNvPr id="136" name="Freeform 135">
          <a:extLst>
            <a:ext uri="{FF2B5EF4-FFF2-40B4-BE49-F238E27FC236}">
              <a16:creationId xmlns:a16="http://schemas.microsoft.com/office/drawing/2014/main" id="{4A8AB44E-0C6D-0B44-B5DF-071DC7684A76}"/>
            </a:ext>
          </a:extLst>
        </xdr:cNvPr>
        <xdr:cNvSpPr/>
      </xdr:nvSpPr>
      <xdr:spPr>
        <a:xfrm>
          <a:off x="13467601026" y="61855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582</xdr:row>
      <xdr:rowOff>196839</xdr:rowOff>
    </xdr:from>
    <xdr:to>
      <xdr:col>4</xdr:col>
      <xdr:colOff>188097</xdr:colOff>
      <xdr:row>593</xdr:row>
      <xdr:rowOff>53216</xdr:rowOff>
    </xdr:to>
    <xdr:sp macro="" textlink="">
      <xdr:nvSpPr>
        <xdr:cNvPr id="137" name="Freeform 136">
          <a:extLst>
            <a:ext uri="{FF2B5EF4-FFF2-40B4-BE49-F238E27FC236}">
              <a16:creationId xmlns:a16="http://schemas.microsoft.com/office/drawing/2014/main" id="{EB422125-3677-CE49-B71B-4D31A4633E13}"/>
            </a:ext>
          </a:extLst>
        </xdr:cNvPr>
        <xdr:cNvSpPr/>
      </xdr:nvSpPr>
      <xdr:spPr>
        <a:xfrm rot="4861875">
          <a:off x="13468052386" y="619013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590</xdr:row>
      <xdr:rowOff>122116</xdr:rowOff>
    </xdr:from>
    <xdr:to>
      <xdr:col>3</xdr:col>
      <xdr:colOff>154679</xdr:colOff>
      <xdr:row>591</xdr:row>
      <xdr:rowOff>130257</xdr:rowOff>
    </xdr:to>
    <xdr:sp macro="" textlink="">
      <xdr:nvSpPr>
        <xdr:cNvPr id="138" name="Oval 137">
          <a:extLst>
            <a:ext uri="{FF2B5EF4-FFF2-40B4-BE49-F238E27FC236}">
              <a16:creationId xmlns:a16="http://schemas.microsoft.com/office/drawing/2014/main" id="{085017B5-2329-EA48-A889-28728AFF859A}"/>
            </a:ext>
          </a:extLst>
        </xdr:cNvPr>
        <xdr:cNvSpPr/>
      </xdr:nvSpPr>
      <xdr:spPr>
        <a:xfrm>
          <a:off x="13469017564" y="63345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108965</xdr:colOff>
      <xdr:row>591</xdr:row>
      <xdr:rowOff>21033</xdr:rowOff>
    </xdr:from>
    <xdr:ext cx="827068"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423333</xdr:colOff>
      <xdr:row>582</xdr:row>
      <xdr:rowOff>105834</xdr:rowOff>
    </xdr:from>
    <xdr:to>
      <xdr:col>5</xdr:col>
      <xdr:colOff>439615</xdr:colOff>
      <xdr:row>599</xdr:row>
      <xdr:rowOff>154680</xdr:rowOff>
    </xdr:to>
    <xdr:cxnSp macro="">
      <xdr:nvCxnSpPr>
        <xdr:cNvPr id="142" name="Straight Arrow Connector 141">
          <a:extLst>
            <a:ext uri="{FF2B5EF4-FFF2-40B4-BE49-F238E27FC236}">
              <a16:creationId xmlns:a16="http://schemas.microsoft.com/office/drawing/2014/main" id="{BA2964FD-6B25-444C-AF0A-D01F36899B5E}"/>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3758</xdr:colOff>
      <xdr:row>583</xdr:row>
      <xdr:rowOff>77255</xdr:rowOff>
    </xdr:from>
    <xdr:ext cx="123543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638</xdr:row>
      <xdr:rowOff>122115</xdr:rowOff>
    </xdr:from>
    <xdr:to>
      <xdr:col>6</xdr:col>
      <xdr:colOff>195384</xdr:colOff>
      <xdr:row>638</xdr:row>
      <xdr:rowOff>130256</xdr:rowOff>
    </xdr:to>
    <xdr:cxnSp macro="">
      <xdr:nvCxnSpPr>
        <xdr:cNvPr id="146" name="Straight Arrow Connector 145">
          <a:extLst>
            <a:ext uri="{FF2B5EF4-FFF2-40B4-BE49-F238E27FC236}">
              <a16:creationId xmlns:a16="http://schemas.microsoft.com/office/drawing/2014/main" id="{72A84FA5-8CC9-604E-8A74-B26FEB462FE2}"/>
            </a:ext>
          </a:extLst>
        </xdr:cNvPr>
        <xdr:cNvCxnSpPr/>
      </xdr:nvCxnSpPr>
      <xdr:spPr>
        <a:xfrm>
          <a:off x="13466510128" y="723004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626</xdr:row>
      <xdr:rowOff>56987</xdr:rowOff>
    </xdr:from>
    <xdr:to>
      <xdr:col>4</xdr:col>
      <xdr:colOff>748974</xdr:colOff>
      <xdr:row>636</xdr:row>
      <xdr:rowOff>146539</xdr:rowOff>
    </xdr:to>
    <xdr:sp macro="" textlink="">
      <xdr:nvSpPr>
        <xdr:cNvPr id="147" name="Freeform 146">
          <a:extLst>
            <a:ext uri="{FF2B5EF4-FFF2-40B4-BE49-F238E27FC236}">
              <a16:creationId xmlns:a16="http://schemas.microsoft.com/office/drawing/2014/main" id="{939D84FE-EE3F-C043-BC23-EC506CC37259}"/>
            </a:ext>
          </a:extLst>
        </xdr:cNvPr>
        <xdr:cNvSpPr/>
      </xdr:nvSpPr>
      <xdr:spPr>
        <a:xfrm>
          <a:off x="13467601026" y="697930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625</xdr:row>
      <xdr:rowOff>196839</xdr:rowOff>
    </xdr:from>
    <xdr:to>
      <xdr:col>4</xdr:col>
      <xdr:colOff>188097</xdr:colOff>
      <xdr:row>636</xdr:row>
      <xdr:rowOff>53216</xdr:rowOff>
    </xdr:to>
    <xdr:sp macro="" textlink="">
      <xdr:nvSpPr>
        <xdr:cNvPr id="148" name="Freeform 147">
          <a:extLst>
            <a:ext uri="{FF2B5EF4-FFF2-40B4-BE49-F238E27FC236}">
              <a16:creationId xmlns:a16="http://schemas.microsoft.com/office/drawing/2014/main" id="{F092AE49-00EB-5E41-A43A-A468160F1255}"/>
            </a:ext>
          </a:extLst>
        </xdr:cNvPr>
        <xdr:cNvSpPr/>
      </xdr:nvSpPr>
      <xdr:spPr>
        <a:xfrm rot="4861875">
          <a:off x="13468052386" y="698388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633</xdr:row>
      <xdr:rowOff>122116</xdr:rowOff>
    </xdr:from>
    <xdr:to>
      <xdr:col>3</xdr:col>
      <xdr:colOff>154679</xdr:colOff>
      <xdr:row>634</xdr:row>
      <xdr:rowOff>130257</xdr:rowOff>
    </xdr:to>
    <xdr:sp macro="" textlink="">
      <xdr:nvSpPr>
        <xdr:cNvPr id="149" name="Oval 148">
          <a:extLst>
            <a:ext uri="{FF2B5EF4-FFF2-40B4-BE49-F238E27FC236}">
              <a16:creationId xmlns:a16="http://schemas.microsoft.com/office/drawing/2014/main" id="{3D7BAD93-B54E-7142-B350-D4BFA5479FF1}"/>
            </a:ext>
          </a:extLst>
        </xdr:cNvPr>
        <xdr:cNvSpPr/>
      </xdr:nvSpPr>
      <xdr:spPr>
        <a:xfrm>
          <a:off x="13469017564" y="712828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625</xdr:row>
      <xdr:rowOff>105834</xdr:rowOff>
    </xdr:from>
    <xdr:to>
      <xdr:col>5</xdr:col>
      <xdr:colOff>439615</xdr:colOff>
      <xdr:row>642</xdr:row>
      <xdr:rowOff>154680</xdr:rowOff>
    </xdr:to>
    <xdr:cxnSp macro="">
      <xdr:nvCxnSpPr>
        <xdr:cNvPr id="153" name="Straight Arrow Connector 152">
          <a:extLst>
            <a:ext uri="{FF2B5EF4-FFF2-40B4-BE49-F238E27FC236}">
              <a16:creationId xmlns:a16="http://schemas.microsoft.com/office/drawing/2014/main" id="{C07FEDD3-C723-664E-AD58-3173A65D0BCC}"/>
            </a:ext>
          </a:extLst>
        </xdr:cNvPr>
        <xdr:cNvCxnSpPr/>
      </xdr:nvCxnSpPr>
      <xdr:spPr>
        <a:xfrm flipH="1" flipV="1">
          <a:off x="13467088141" y="696383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549923</xdr:colOff>
      <xdr:row>623</xdr:row>
      <xdr:rowOff>11431</xdr:rowOff>
    </xdr:from>
    <xdr:ext cx="123543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681</xdr:row>
      <xdr:rowOff>122115</xdr:rowOff>
    </xdr:from>
    <xdr:to>
      <xdr:col>6</xdr:col>
      <xdr:colOff>195384</xdr:colOff>
      <xdr:row>681</xdr:row>
      <xdr:rowOff>130256</xdr:rowOff>
    </xdr:to>
    <xdr:cxnSp macro="">
      <xdr:nvCxnSpPr>
        <xdr:cNvPr id="157" name="Straight Arrow Connector 156">
          <a:extLst>
            <a:ext uri="{FF2B5EF4-FFF2-40B4-BE49-F238E27FC236}">
              <a16:creationId xmlns:a16="http://schemas.microsoft.com/office/drawing/2014/main" id="{84BCE10B-8AD3-2649-BE28-7FA61BD00726}"/>
            </a:ext>
          </a:extLst>
        </xdr:cNvPr>
        <xdr:cNvCxnSpPr/>
      </xdr:nvCxnSpPr>
      <xdr:spPr>
        <a:xfrm>
          <a:off x="13466510128" y="80237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669</xdr:row>
      <xdr:rowOff>56987</xdr:rowOff>
    </xdr:from>
    <xdr:to>
      <xdr:col>4</xdr:col>
      <xdr:colOff>748974</xdr:colOff>
      <xdr:row>679</xdr:row>
      <xdr:rowOff>146539</xdr:rowOff>
    </xdr:to>
    <xdr:sp macro="" textlink="">
      <xdr:nvSpPr>
        <xdr:cNvPr id="158" name="Freeform 157">
          <a:extLst>
            <a:ext uri="{FF2B5EF4-FFF2-40B4-BE49-F238E27FC236}">
              <a16:creationId xmlns:a16="http://schemas.microsoft.com/office/drawing/2014/main" id="{4087E6A9-2A34-084F-B6FC-94C299A80ACD}"/>
            </a:ext>
          </a:extLst>
        </xdr:cNvPr>
        <xdr:cNvSpPr/>
      </xdr:nvSpPr>
      <xdr:spPr>
        <a:xfrm>
          <a:off x="13467601026" y="77730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668</xdr:row>
      <xdr:rowOff>105834</xdr:rowOff>
    </xdr:from>
    <xdr:to>
      <xdr:col>5</xdr:col>
      <xdr:colOff>439615</xdr:colOff>
      <xdr:row>685</xdr:row>
      <xdr:rowOff>154680</xdr:rowOff>
    </xdr:to>
    <xdr:cxnSp macro="">
      <xdr:nvCxnSpPr>
        <xdr:cNvPr id="164" name="Straight Arrow Connector 163">
          <a:extLst>
            <a:ext uri="{FF2B5EF4-FFF2-40B4-BE49-F238E27FC236}">
              <a16:creationId xmlns:a16="http://schemas.microsoft.com/office/drawing/2014/main" id="{7B79DA72-E0CA-A046-BE92-165479D57C09}"/>
            </a:ext>
          </a:extLst>
        </xdr:cNvPr>
        <xdr:cNvCxnSpPr/>
      </xdr:nvCxnSpPr>
      <xdr:spPr>
        <a:xfrm flipH="1" flipV="1">
          <a:off x="13467088141" y="77575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305539</xdr:colOff>
      <xdr:row>670</xdr:row>
      <xdr:rowOff>39065</xdr:rowOff>
    </xdr:from>
    <xdr:ext cx="1235438"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65128</xdr:colOff>
      <xdr:row>667</xdr:row>
      <xdr:rowOff>170962</xdr:rowOff>
    </xdr:from>
    <xdr:to>
      <xdr:col>3</xdr:col>
      <xdr:colOff>89551</xdr:colOff>
      <xdr:row>681</xdr:row>
      <xdr:rowOff>162821</xdr:rowOff>
    </xdr:to>
    <xdr:cxnSp macro="">
      <xdr:nvCxnSpPr>
        <xdr:cNvPr id="169" name="Straight Connector 168">
          <a:extLst>
            <a:ext uri="{FF2B5EF4-FFF2-40B4-BE49-F238E27FC236}">
              <a16:creationId xmlns:a16="http://schemas.microsoft.com/office/drawing/2014/main" id="{9435F1B3-47DE-7A2F-42E0-F748D41CBDBB}"/>
            </a:ext>
          </a:extLst>
        </xdr:cNvPr>
        <xdr:cNvCxnSpPr/>
      </xdr:nvCxnSpPr>
      <xdr:spPr>
        <a:xfrm>
          <a:off x="13469082692" y="84967885"/>
          <a:ext cx="24423" cy="284121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666</xdr:row>
      <xdr:rowOff>153377</xdr:rowOff>
    </xdr:from>
    <xdr:ext cx="1235438"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xdr:from>
      <xdr:col>1</xdr:col>
      <xdr:colOff>97692</xdr:colOff>
      <xdr:row>716</xdr:row>
      <xdr:rowOff>122115</xdr:rowOff>
    </xdr:from>
    <xdr:to>
      <xdr:col>6</xdr:col>
      <xdr:colOff>195384</xdr:colOff>
      <xdr:row>716</xdr:row>
      <xdr:rowOff>130256</xdr:rowOff>
    </xdr:to>
    <xdr:cxnSp macro="">
      <xdr:nvCxnSpPr>
        <xdr:cNvPr id="172" name="Straight Arrow Connector 171">
          <a:extLst>
            <a:ext uri="{FF2B5EF4-FFF2-40B4-BE49-F238E27FC236}">
              <a16:creationId xmlns:a16="http://schemas.microsoft.com/office/drawing/2014/main" id="{15B61AE6-66F8-7D4C-A5F1-0F8EBD679DCB}"/>
            </a:ext>
          </a:extLst>
        </xdr:cNvPr>
        <xdr:cNvCxnSpPr/>
      </xdr:nvCxnSpPr>
      <xdr:spPr>
        <a:xfrm>
          <a:off x="13466510128" y="87768397"/>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704</xdr:row>
      <xdr:rowOff>56987</xdr:rowOff>
    </xdr:from>
    <xdr:to>
      <xdr:col>4</xdr:col>
      <xdr:colOff>748974</xdr:colOff>
      <xdr:row>714</xdr:row>
      <xdr:rowOff>146539</xdr:rowOff>
    </xdr:to>
    <xdr:sp macro="" textlink="">
      <xdr:nvSpPr>
        <xdr:cNvPr id="173" name="Freeform 172">
          <a:extLst>
            <a:ext uri="{FF2B5EF4-FFF2-40B4-BE49-F238E27FC236}">
              <a16:creationId xmlns:a16="http://schemas.microsoft.com/office/drawing/2014/main" id="{CAF88BE0-4AFD-5A46-9B52-3CAF48D5D03E}"/>
            </a:ext>
          </a:extLst>
        </xdr:cNvPr>
        <xdr:cNvSpPr/>
      </xdr:nvSpPr>
      <xdr:spPr>
        <a:xfrm>
          <a:off x="13520941026" y="65085523"/>
          <a:ext cx="2500923" cy="213062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703</xdr:row>
      <xdr:rowOff>105834</xdr:rowOff>
    </xdr:from>
    <xdr:to>
      <xdr:col>5</xdr:col>
      <xdr:colOff>439615</xdr:colOff>
      <xdr:row>720</xdr:row>
      <xdr:rowOff>154680</xdr:rowOff>
    </xdr:to>
    <xdr:cxnSp macro="">
      <xdr:nvCxnSpPr>
        <xdr:cNvPr id="178" name="Straight Arrow Connector 177">
          <a:extLst>
            <a:ext uri="{FF2B5EF4-FFF2-40B4-BE49-F238E27FC236}">
              <a16:creationId xmlns:a16="http://schemas.microsoft.com/office/drawing/2014/main" id="{091EA15E-2FAC-8C41-A08E-BC0EEAA3B270}"/>
            </a:ext>
          </a:extLst>
        </xdr:cNvPr>
        <xdr:cNvCxnSpPr/>
      </xdr:nvCxnSpPr>
      <xdr:spPr>
        <a:xfrm flipH="1" flipV="1">
          <a:off x="13467088141" y="85106283"/>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40822</xdr:colOff>
      <xdr:row>704</xdr:row>
      <xdr:rowOff>150714</xdr:rowOff>
    </xdr:from>
    <xdr:ext cx="123543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0</xdr:col>
      <xdr:colOff>708269</xdr:colOff>
      <xdr:row>712</xdr:row>
      <xdr:rowOff>24423</xdr:rowOff>
    </xdr:from>
    <xdr:to>
      <xdr:col>5</xdr:col>
      <xdr:colOff>488461</xdr:colOff>
      <xdr:row>712</xdr:row>
      <xdr:rowOff>32564</xdr:rowOff>
    </xdr:to>
    <xdr:cxnSp macro="">
      <xdr:nvCxnSpPr>
        <xdr:cNvPr id="181" name="Straight Connector 180">
          <a:extLst>
            <a:ext uri="{FF2B5EF4-FFF2-40B4-BE49-F238E27FC236}">
              <a16:creationId xmlns:a16="http://schemas.microsoft.com/office/drawing/2014/main" id="{AF5DF374-9281-7D45-9D6D-F8709B9F16C9}"/>
            </a:ext>
          </a:extLst>
        </xdr:cNvPr>
        <xdr:cNvCxnSpPr/>
      </xdr:nvCxnSpPr>
      <xdr:spPr>
        <a:xfrm flipV="1">
          <a:off x="13467039295" y="93980000"/>
          <a:ext cx="3891410" cy="814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711</xdr:row>
      <xdr:rowOff>128955</xdr:rowOff>
    </xdr:from>
    <xdr:ext cx="1235438"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12700</xdr:colOff>
      <xdr:row>814</xdr:row>
      <xdr:rowOff>87641</xdr:rowOff>
    </xdr:from>
    <xdr:to>
      <xdr:col>8</xdr:col>
      <xdr:colOff>216930</xdr:colOff>
      <xdr:row>842</xdr:row>
      <xdr:rowOff>201257</xdr:rowOff>
    </xdr:to>
    <xdr:pic>
      <xdr:nvPicPr>
        <xdr:cNvPr id="185" name="Picture 184">
          <a:extLst>
            <a:ext uri="{FF2B5EF4-FFF2-40B4-BE49-F238E27FC236}">
              <a16:creationId xmlns:a16="http://schemas.microsoft.com/office/drawing/2014/main" id="{2B530139-1D09-16D0-08AA-F681519D328E}"/>
            </a:ext>
          </a:extLst>
        </xdr:cNvPr>
        <xdr:cNvPicPr>
          <a:picLocks noChangeAspect="1"/>
        </xdr:cNvPicPr>
      </xdr:nvPicPr>
      <xdr:blipFill>
        <a:blip xmlns:r="http://schemas.openxmlformats.org/officeDocument/2006/relationships" r:embed="rId2"/>
        <a:stretch>
          <a:fillRect/>
        </a:stretch>
      </xdr:blipFill>
      <xdr:spPr>
        <a:xfrm>
          <a:off x="13518171070" y="166648141"/>
          <a:ext cx="6808230" cy="5803216"/>
        </a:xfrm>
        <a:prstGeom prst="rect">
          <a:avLst/>
        </a:prstGeom>
      </xdr:spPr>
    </xdr:pic>
    <xdr:clientData/>
  </xdr:twoCellAnchor>
  <xdr:twoCellAnchor editAs="oneCell">
    <xdr:from>
      <xdr:col>0</xdr:col>
      <xdr:colOff>125854</xdr:colOff>
      <xdr:row>852</xdr:row>
      <xdr:rowOff>80091</xdr:rowOff>
    </xdr:from>
    <xdr:to>
      <xdr:col>1</xdr:col>
      <xdr:colOff>191070</xdr:colOff>
      <xdr:row>859</xdr:row>
      <xdr:rowOff>35470</xdr:rowOff>
    </xdr:to>
    <xdr:pic>
      <xdr:nvPicPr>
        <xdr:cNvPr id="186" name="Picture 185">
          <a:extLst>
            <a:ext uri="{FF2B5EF4-FFF2-40B4-BE49-F238E27FC236}">
              <a16:creationId xmlns:a16="http://schemas.microsoft.com/office/drawing/2014/main" id="{DA1CA3F3-EFF2-E4EB-84E0-E34BCF613A65}"/>
            </a:ext>
          </a:extLst>
        </xdr:cNvPr>
        <xdr:cNvPicPr>
          <a:picLocks noChangeAspect="1"/>
        </xdr:cNvPicPr>
      </xdr:nvPicPr>
      <xdr:blipFill>
        <a:blip xmlns:r="http://schemas.openxmlformats.org/officeDocument/2006/relationships" r:embed="rId3"/>
        <a:stretch>
          <a:fillRect/>
        </a:stretch>
      </xdr:blipFill>
      <xdr:spPr>
        <a:xfrm>
          <a:off x="13495858660" y="118590541"/>
          <a:ext cx="889000" cy="1397000"/>
        </a:xfrm>
        <a:prstGeom prst="rect">
          <a:avLst/>
        </a:prstGeom>
      </xdr:spPr>
    </xdr:pic>
    <xdr:clientData/>
  </xdr:twoCellAnchor>
  <xdr:twoCellAnchor>
    <xdr:from>
      <xdr:col>2</xdr:col>
      <xdr:colOff>468149</xdr:colOff>
      <xdr:row>359</xdr:row>
      <xdr:rowOff>129034</xdr:rowOff>
    </xdr:from>
    <xdr:to>
      <xdr:col>5</xdr:col>
      <xdr:colOff>122527</xdr:colOff>
      <xdr:row>369</xdr:row>
      <xdr:rowOff>63909</xdr:rowOff>
    </xdr:to>
    <xdr:sp macro="" textlink="">
      <xdr:nvSpPr>
        <xdr:cNvPr id="31" name="Freeform 30">
          <a:extLst>
            <a:ext uri="{FF2B5EF4-FFF2-40B4-BE49-F238E27FC236}">
              <a16:creationId xmlns:a16="http://schemas.microsoft.com/office/drawing/2014/main" id="{484E3024-EB72-709C-EE58-FD00BD25DFDF}"/>
            </a:ext>
          </a:extLst>
        </xdr:cNvPr>
        <xdr:cNvSpPr/>
      </xdr:nvSpPr>
      <xdr:spPr>
        <a:xfrm>
          <a:off x="13533272895" y="4025741"/>
          <a:ext cx="2133173" cy="197503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451571</xdr:colOff>
      <xdr:row>453</xdr:row>
      <xdr:rowOff>137692</xdr:rowOff>
    </xdr:from>
    <xdr:to>
      <xdr:col>5</xdr:col>
      <xdr:colOff>105946</xdr:colOff>
      <xdr:row>463</xdr:row>
      <xdr:rowOff>75198</xdr:rowOff>
    </xdr:to>
    <xdr:sp macro="" textlink="">
      <xdr:nvSpPr>
        <xdr:cNvPr id="32" name="Freeform 31">
          <a:extLst>
            <a:ext uri="{FF2B5EF4-FFF2-40B4-BE49-F238E27FC236}">
              <a16:creationId xmlns:a16="http://schemas.microsoft.com/office/drawing/2014/main" id="{C1592364-4CCB-64E7-5BB5-11F68756E84B}"/>
            </a:ext>
          </a:extLst>
        </xdr:cNvPr>
        <xdr:cNvSpPr/>
      </xdr:nvSpPr>
      <xdr:spPr>
        <a:xfrm>
          <a:off x="13537267546" y="13156200"/>
          <a:ext cx="2133899" cy="195337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140140</xdr:colOff>
      <xdr:row>497</xdr:row>
      <xdr:rowOff>61351</xdr:rowOff>
    </xdr:from>
    <xdr:to>
      <xdr:col>3</xdr:col>
      <xdr:colOff>371779</xdr:colOff>
      <xdr:row>507</xdr:row>
      <xdr:rowOff>120814</xdr:rowOff>
    </xdr:to>
    <xdr:sp macro="" textlink="">
      <xdr:nvSpPr>
        <xdr:cNvPr id="35" name="Freeform 34">
          <a:extLst>
            <a:ext uri="{FF2B5EF4-FFF2-40B4-BE49-F238E27FC236}">
              <a16:creationId xmlns:a16="http://schemas.microsoft.com/office/drawing/2014/main" id="{60490968-19A7-2543-8AE0-9647C6528B98}"/>
            </a:ext>
          </a:extLst>
        </xdr:cNvPr>
        <xdr:cNvSpPr/>
      </xdr:nvSpPr>
      <xdr:spPr>
        <a:xfrm rot="4861875">
          <a:off x="13547721531" y="22513843"/>
          <a:ext cx="2097735" cy="188577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313005</xdr:colOff>
      <xdr:row>545</xdr:row>
      <xdr:rowOff>184412</xdr:rowOff>
    </xdr:from>
    <xdr:ext cx="1233774" cy="266965"/>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356707</xdr:colOff>
      <xdr:row>548</xdr:row>
      <xdr:rowOff>126057</xdr:rowOff>
    </xdr:from>
    <xdr:to>
      <xdr:col>2</xdr:col>
      <xdr:colOff>52997</xdr:colOff>
      <xdr:row>550</xdr:row>
      <xdr:rowOff>124063</xdr:rowOff>
    </xdr:to>
    <xdr:cxnSp macro="">
      <xdr:nvCxnSpPr>
        <xdr:cNvPr id="44" name="Straight Arrow Connector 43">
          <a:extLst>
            <a:ext uri="{FF2B5EF4-FFF2-40B4-BE49-F238E27FC236}">
              <a16:creationId xmlns:a16="http://schemas.microsoft.com/office/drawing/2014/main" id="{F8AE27B3-F0AE-6B9D-0073-A83C9CFDF37F}"/>
            </a:ext>
          </a:extLst>
        </xdr:cNvPr>
        <xdr:cNvCxnSpPr/>
      </xdr:nvCxnSpPr>
      <xdr:spPr>
        <a:xfrm>
          <a:off x="13553784137" y="32719966"/>
          <a:ext cx="523651" cy="403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85407</xdr:colOff>
      <xdr:row>549</xdr:row>
      <xdr:rowOff>127158</xdr:rowOff>
    </xdr:from>
    <xdr:ext cx="1235438" cy="10406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טכנולוגי</m:t>
                    </m:r>
                    <m:r>
                      <a:rPr lang="he-IL" sz="600" b="0" i="1">
                        <a:latin typeface="Cambria Math" panose="02040503050406030204" pitchFamily="18" charset="0"/>
                      </a:rPr>
                      <m:t> </m:t>
                    </m:r>
                    <m:r>
                      <a:rPr lang="he-IL" sz="600" b="0" i="1">
                        <a:latin typeface="Cambria Math" panose="02040503050406030204" pitchFamily="18" charset="0"/>
                      </a:rPr>
                      <m:t>שיפור</m:t>
                    </m:r>
                  </m:oMath>
                </m:oMathPara>
              </a14:m>
              <a:endParaRPr lang="en-US" sz="600"/>
            </a:p>
          </xdr:txBody>
        </xdr:sp>
      </mc:Choice>
      <mc:Fallback xmlns="">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טכנולוגי שיפור</a:t>
              </a:r>
              <a:endParaRPr lang="en-US" sz="600"/>
            </a:p>
          </xdr:txBody>
        </xdr:sp>
      </mc:Fallback>
    </mc:AlternateContent>
    <xdr:clientData/>
  </xdr:oneCellAnchor>
  <xdr:twoCellAnchor>
    <xdr:from>
      <xdr:col>2</xdr:col>
      <xdr:colOff>597865</xdr:colOff>
      <xdr:row>546</xdr:row>
      <xdr:rowOff>179376</xdr:rowOff>
    </xdr:from>
    <xdr:to>
      <xdr:col>5</xdr:col>
      <xdr:colOff>4966</xdr:colOff>
      <xdr:row>557</xdr:row>
      <xdr:rowOff>35755</xdr:rowOff>
    </xdr:to>
    <xdr:sp macro="" textlink="">
      <xdr:nvSpPr>
        <xdr:cNvPr id="54" name="Freeform 53">
          <a:extLst>
            <a:ext uri="{FF2B5EF4-FFF2-40B4-BE49-F238E27FC236}">
              <a16:creationId xmlns:a16="http://schemas.microsoft.com/office/drawing/2014/main" id="{8040D728-6918-4104-4A5C-2005092DE7BC}"/>
            </a:ext>
          </a:extLst>
        </xdr:cNvPr>
        <xdr:cNvSpPr/>
      </xdr:nvSpPr>
      <xdr:spPr>
        <a:xfrm rot="4861875">
          <a:off x="13551239206" y="32503575"/>
          <a:ext cx="2110940" cy="188918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682938</xdr:colOff>
      <xdr:row>551</xdr:row>
      <xdr:rowOff>125932</xdr:rowOff>
    </xdr:from>
    <xdr:to>
      <xdr:col>4</xdr:col>
      <xdr:colOff>343706</xdr:colOff>
      <xdr:row>552</xdr:row>
      <xdr:rowOff>177769</xdr:rowOff>
    </xdr:to>
    <xdr:cxnSp macro="">
      <xdr:nvCxnSpPr>
        <xdr:cNvPr id="55" name="Straight Arrow Connector 54">
          <a:extLst>
            <a:ext uri="{FF2B5EF4-FFF2-40B4-BE49-F238E27FC236}">
              <a16:creationId xmlns:a16="http://schemas.microsoft.com/office/drawing/2014/main" id="{4754C9C1-61C5-7D9A-68C2-B38C3E370B4A}"/>
            </a:ext>
          </a:extLst>
        </xdr:cNvPr>
        <xdr:cNvCxnSpPr/>
      </xdr:nvCxnSpPr>
      <xdr:spPr>
        <a:xfrm flipH="1">
          <a:off x="13551838705" y="33327952"/>
          <a:ext cx="488129" cy="254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237892</xdr:colOff>
      <xdr:row>552</xdr:row>
      <xdr:rowOff>27324</xdr:rowOff>
    </xdr:from>
    <xdr:ext cx="1235438" cy="10406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גדלה</m:t>
                    </m:r>
                    <m:r>
                      <a:rPr lang="he-IL" sz="600" b="0" i="1">
                        <a:latin typeface="Cambria Math" panose="02040503050406030204" pitchFamily="18" charset="0"/>
                      </a:rPr>
                      <m:t> </m:t>
                    </m:r>
                    <m:r>
                      <a:rPr lang="he-IL" sz="600" b="0" i="1">
                        <a:latin typeface="Cambria Math" panose="02040503050406030204" pitchFamily="18" charset="0"/>
                      </a:rPr>
                      <m:t>הכנסה</m:t>
                    </m:r>
                  </m:oMath>
                </m:oMathPara>
              </a14:m>
              <a:endParaRPr lang="en-US" sz="600"/>
            </a:p>
          </xdr:txBody>
        </xdr:sp>
      </mc:Choice>
      <mc:Fallback xmlns="">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גדלה הכנסה</a:t>
              </a:r>
              <a:endParaRPr lang="en-US" sz="600"/>
            </a:p>
          </xdr:txBody>
        </xdr:sp>
      </mc:Fallback>
    </mc:AlternateContent>
    <xdr:clientData/>
  </xdr:oneCellAnchor>
  <xdr:oneCellAnchor>
    <xdr:from>
      <xdr:col>3</xdr:col>
      <xdr:colOff>318557</xdr:colOff>
      <xdr:row>551</xdr:row>
      <xdr:rowOff>117843</xdr:rowOff>
    </xdr:from>
    <xdr:ext cx="1235438" cy="10406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נחות</m:t>
                    </m:r>
                    <m:r>
                      <a:rPr lang="he-IL" sz="600" b="0" i="1">
                        <a:latin typeface="Cambria Math" panose="02040503050406030204" pitchFamily="18" charset="0"/>
                      </a:rPr>
                      <m:t> </m:t>
                    </m:r>
                    <m:r>
                      <a:rPr lang="he-IL" sz="600" b="0" i="1">
                        <a:latin typeface="Cambria Math" panose="02040503050406030204" pitchFamily="18" charset="0"/>
                      </a:rPr>
                      <m:t>מוצר</m:t>
                    </m:r>
                  </m:oMath>
                </m:oMathPara>
              </a14:m>
              <a:endParaRPr lang="en-US" sz="600"/>
            </a:p>
          </xdr:txBody>
        </xdr:sp>
      </mc:Choice>
      <mc:Fallback xmlns="">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נחות מוצר</a:t>
              </a:r>
              <a:endParaRPr lang="en-US" sz="600"/>
            </a:p>
          </xdr:txBody>
        </xdr:sp>
      </mc:Fallback>
    </mc:AlternateContent>
    <xdr:clientData/>
  </xdr:oneCellAnchor>
  <xdr:oneCellAnchor>
    <xdr:from>
      <xdr:col>1</xdr:col>
      <xdr:colOff>296052</xdr:colOff>
      <xdr:row>556</xdr:row>
      <xdr:rowOff>199112</xdr:rowOff>
    </xdr:from>
    <xdr:ext cx="1235438"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700410</xdr:colOff>
      <xdr:row>555</xdr:row>
      <xdr:rowOff>95940</xdr:rowOff>
    </xdr:from>
    <xdr:to>
      <xdr:col>3</xdr:col>
      <xdr:colOff>55407</xdr:colOff>
      <xdr:row>556</xdr:row>
      <xdr:rowOff>104082</xdr:rowOff>
    </xdr:to>
    <xdr:sp macro="" textlink="">
      <xdr:nvSpPr>
        <xdr:cNvPr id="88" name="Oval 87">
          <a:extLst>
            <a:ext uri="{FF2B5EF4-FFF2-40B4-BE49-F238E27FC236}">
              <a16:creationId xmlns:a16="http://schemas.microsoft.com/office/drawing/2014/main" id="{7FA81ECD-73EA-E3AD-AFC7-AD02A45F647D}"/>
            </a:ext>
          </a:extLst>
        </xdr:cNvPr>
        <xdr:cNvSpPr/>
      </xdr:nvSpPr>
      <xdr:spPr>
        <a:xfrm>
          <a:off x="13552954365" y="34158416"/>
          <a:ext cx="182359" cy="21084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683059</xdr:colOff>
      <xdr:row>584</xdr:row>
      <xdr:rowOff>109498</xdr:rowOff>
    </xdr:from>
    <xdr:to>
      <xdr:col>3</xdr:col>
      <xdr:colOff>707481</xdr:colOff>
      <xdr:row>594</xdr:row>
      <xdr:rowOff>198122</xdr:rowOff>
    </xdr:to>
    <xdr:sp macro="" textlink="">
      <xdr:nvSpPr>
        <xdr:cNvPr id="89" name="Freeform 88">
          <a:extLst>
            <a:ext uri="{FF2B5EF4-FFF2-40B4-BE49-F238E27FC236}">
              <a16:creationId xmlns:a16="http://schemas.microsoft.com/office/drawing/2014/main" id="{A1E72623-C317-4EE6-2474-00526B87BC9F}"/>
            </a:ext>
          </a:extLst>
        </xdr:cNvPr>
        <xdr:cNvSpPr/>
      </xdr:nvSpPr>
      <xdr:spPr>
        <a:xfrm>
          <a:off x="13540272992" y="40091954"/>
          <a:ext cx="2504304" cy="211761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67123</xdr:colOff>
      <xdr:row>586</xdr:row>
      <xdr:rowOff>32936</xdr:rowOff>
    </xdr:from>
    <xdr:to>
      <xdr:col>2</xdr:col>
      <xdr:colOff>57473</xdr:colOff>
      <xdr:row>587</xdr:row>
      <xdr:rowOff>120376</xdr:rowOff>
    </xdr:to>
    <xdr:cxnSp macro="">
      <xdr:nvCxnSpPr>
        <xdr:cNvPr id="90" name="Straight Arrow Connector 89">
          <a:extLst>
            <a:ext uri="{FF2B5EF4-FFF2-40B4-BE49-F238E27FC236}">
              <a16:creationId xmlns:a16="http://schemas.microsoft.com/office/drawing/2014/main" id="{8FD56D33-66E0-3400-48EF-644BEFCDFAF3}"/>
            </a:ext>
          </a:extLst>
        </xdr:cNvPr>
        <xdr:cNvCxnSpPr/>
      </xdr:nvCxnSpPr>
      <xdr:spPr>
        <a:xfrm>
          <a:off x="13541749628" y="40421190"/>
          <a:ext cx="816977" cy="2903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745735</xdr:colOff>
      <xdr:row>586</xdr:row>
      <xdr:rowOff>21896</xdr:rowOff>
    </xdr:from>
    <xdr:ext cx="1023017" cy="121380"/>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טכנולוגי</m:t>
                    </m:r>
                    <m:r>
                      <a:rPr lang="he-IL" sz="700" b="0" i="1">
                        <a:latin typeface="Cambria Math" panose="02040503050406030204" pitchFamily="18" charset="0"/>
                      </a:rPr>
                      <m:t> </m:t>
                    </m:r>
                    <m:r>
                      <a:rPr lang="he-IL" sz="700" b="0" i="1">
                        <a:latin typeface="Cambria Math" panose="02040503050406030204" pitchFamily="18" charset="0"/>
                      </a:rPr>
                      <m:t>שיפור</m:t>
                    </m:r>
                  </m:oMath>
                </m:oMathPara>
              </a14:m>
              <a:endParaRPr lang="en-US" sz="700"/>
            </a:p>
          </xdr:txBody>
        </xdr:sp>
      </mc:Choice>
      <mc:Fallback xmlns="">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טכנולוגי שיפור</a:t>
              </a:r>
              <a:endParaRPr lang="en-US" sz="700"/>
            </a:p>
          </xdr:txBody>
        </xdr:sp>
      </mc:Fallback>
    </mc:AlternateContent>
    <xdr:clientData/>
  </xdr:oneCellAnchor>
  <xdr:twoCellAnchor>
    <xdr:from>
      <xdr:col>0</xdr:col>
      <xdr:colOff>685091</xdr:colOff>
      <xdr:row>581</xdr:row>
      <xdr:rowOff>111441</xdr:rowOff>
    </xdr:from>
    <xdr:to>
      <xdr:col>3</xdr:col>
      <xdr:colOff>94486</xdr:colOff>
      <xdr:row>591</xdr:row>
      <xdr:rowOff>171646</xdr:rowOff>
    </xdr:to>
    <xdr:sp macro="" textlink="">
      <xdr:nvSpPr>
        <xdr:cNvPr id="102" name="Freeform 101">
          <a:extLst>
            <a:ext uri="{FF2B5EF4-FFF2-40B4-BE49-F238E27FC236}">
              <a16:creationId xmlns:a16="http://schemas.microsoft.com/office/drawing/2014/main" id="{8F2002EE-B92B-0205-83D9-26D6FE36B641}"/>
            </a:ext>
          </a:extLst>
        </xdr:cNvPr>
        <xdr:cNvSpPr/>
      </xdr:nvSpPr>
      <xdr:spPr>
        <a:xfrm rot="4861875">
          <a:off x="13540786026" y="39585159"/>
          <a:ext cx="2089199" cy="188927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44207</xdr:colOff>
      <xdr:row>585</xdr:row>
      <xdr:rowOff>171357</xdr:rowOff>
    </xdr:from>
    <xdr:to>
      <xdr:col>3</xdr:col>
      <xdr:colOff>683846</xdr:colOff>
      <xdr:row>587</xdr:row>
      <xdr:rowOff>120237</xdr:rowOff>
    </xdr:to>
    <xdr:cxnSp macro="">
      <xdr:nvCxnSpPr>
        <xdr:cNvPr id="112" name="Straight Arrow Connector 111">
          <a:extLst>
            <a:ext uri="{FF2B5EF4-FFF2-40B4-BE49-F238E27FC236}">
              <a16:creationId xmlns:a16="http://schemas.microsoft.com/office/drawing/2014/main" id="{2AEB75CF-2F29-E3F2-AD74-9FE78BC04B04}"/>
            </a:ext>
          </a:extLst>
        </xdr:cNvPr>
        <xdr:cNvCxnSpPr/>
      </xdr:nvCxnSpPr>
      <xdr:spPr>
        <a:xfrm flipV="1">
          <a:off x="13540296627" y="40356712"/>
          <a:ext cx="639639" cy="354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649339</xdr:colOff>
      <xdr:row>586</xdr:row>
      <xdr:rowOff>118429</xdr:rowOff>
    </xdr:from>
    <xdr:ext cx="1023017" cy="121380"/>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בהכנסה</m:t>
                    </m:r>
                    <m:r>
                      <a:rPr lang="he-IL" sz="700" b="0" i="1">
                        <a:latin typeface="Cambria Math" panose="02040503050406030204" pitchFamily="18" charset="0"/>
                      </a:rPr>
                      <m:t> </m:t>
                    </m:r>
                    <m:r>
                      <a:rPr lang="he-IL" sz="700" b="0" i="1">
                        <a:latin typeface="Cambria Math" panose="02040503050406030204" pitchFamily="18" charset="0"/>
                      </a:rPr>
                      <m:t>עלייה</m:t>
                    </m:r>
                  </m:oMath>
                </m:oMathPara>
              </a14:m>
              <a:endParaRPr lang="en-US" sz="700"/>
            </a:p>
          </xdr:txBody>
        </xdr:sp>
      </mc:Choice>
      <mc:Fallback xmlns="">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בהכנסה עלייה</a:t>
              </a:r>
              <a:endParaRPr lang="en-US" sz="700"/>
            </a:p>
          </xdr:txBody>
        </xdr:sp>
      </mc:Fallback>
    </mc:AlternateContent>
    <xdr:clientData/>
  </xdr:oneCellAnchor>
  <xdr:oneCellAnchor>
    <xdr:from>
      <xdr:col>2</xdr:col>
      <xdr:colOff>751459</xdr:colOff>
      <xdr:row>586</xdr:row>
      <xdr:rowOff>19927</xdr:rowOff>
    </xdr:from>
    <xdr:ext cx="1023017" cy="121380"/>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נורמלי</m:t>
                    </m:r>
                    <m:r>
                      <a:rPr lang="he-IL" sz="700" b="0" i="1">
                        <a:latin typeface="Cambria Math" panose="02040503050406030204" pitchFamily="18" charset="0"/>
                      </a:rPr>
                      <m:t> </m:t>
                    </m:r>
                    <m:r>
                      <a:rPr lang="he-IL" sz="700" b="0" i="1">
                        <a:latin typeface="Cambria Math" panose="02040503050406030204" pitchFamily="18" charset="0"/>
                      </a:rPr>
                      <m:t>מוצר</m:t>
                    </m:r>
                  </m:oMath>
                </m:oMathPara>
              </a14:m>
              <a:endParaRPr lang="en-US" sz="700"/>
            </a:p>
          </xdr:txBody>
        </xdr:sp>
      </mc:Choice>
      <mc:Fallback xmlns="">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נורמלי מוצר</a:t>
              </a:r>
              <a:endParaRPr lang="en-US" sz="700"/>
            </a:p>
          </xdr:txBody>
        </xdr:sp>
      </mc:Fallback>
    </mc:AlternateContent>
    <xdr:clientData/>
  </xdr:oneCellAnchor>
  <xdr:twoCellAnchor>
    <xdr:from>
      <xdr:col>2</xdr:col>
      <xdr:colOff>358042</xdr:colOff>
      <xdr:row>624</xdr:row>
      <xdr:rowOff>49961</xdr:rowOff>
    </xdr:from>
    <xdr:to>
      <xdr:col>5</xdr:col>
      <xdr:colOff>382465</xdr:colOff>
      <xdr:row>634</xdr:row>
      <xdr:rowOff>139512</xdr:rowOff>
    </xdr:to>
    <xdr:sp macro="" textlink="">
      <xdr:nvSpPr>
        <xdr:cNvPr id="133" name="Freeform 132">
          <a:extLst>
            <a:ext uri="{FF2B5EF4-FFF2-40B4-BE49-F238E27FC236}">
              <a16:creationId xmlns:a16="http://schemas.microsoft.com/office/drawing/2014/main" id="{A40E1F85-1616-4EFF-4FE5-72532076D471}"/>
            </a:ext>
          </a:extLst>
        </xdr:cNvPr>
        <xdr:cNvSpPr/>
      </xdr:nvSpPr>
      <xdr:spPr>
        <a:xfrm>
          <a:off x="13538944754" y="48182210"/>
          <a:ext cx="2504305" cy="211854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78163</xdr:colOff>
      <xdr:row>628</xdr:row>
      <xdr:rowOff>28169</xdr:rowOff>
    </xdr:from>
    <xdr:to>
      <xdr:col>2</xdr:col>
      <xdr:colOff>598224</xdr:colOff>
      <xdr:row>628</xdr:row>
      <xdr:rowOff>29421</xdr:rowOff>
    </xdr:to>
    <xdr:cxnSp macro="">
      <xdr:nvCxnSpPr>
        <xdr:cNvPr id="134" name="Straight Arrow Connector 133">
          <a:extLst>
            <a:ext uri="{FF2B5EF4-FFF2-40B4-BE49-F238E27FC236}">
              <a16:creationId xmlns:a16="http://schemas.microsoft.com/office/drawing/2014/main" id="{282B6304-33C0-D4B1-6240-7689751831A2}"/>
            </a:ext>
          </a:extLst>
        </xdr:cNvPr>
        <xdr:cNvCxnSpPr/>
      </xdr:nvCxnSpPr>
      <xdr:spPr>
        <a:xfrm flipH="1">
          <a:off x="13494627722" y="48611798"/>
          <a:ext cx="520061" cy="12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797820</xdr:colOff>
      <xdr:row>676</xdr:row>
      <xdr:rowOff>122116</xdr:rowOff>
    </xdr:from>
    <xdr:to>
      <xdr:col>3</xdr:col>
      <xdr:colOff>154679</xdr:colOff>
      <xdr:row>677</xdr:row>
      <xdr:rowOff>130257</xdr:rowOff>
    </xdr:to>
    <xdr:sp macro="" textlink="">
      <xdr:nvSpPr>
        <xdr:cNvPr id="160" name="Oval 159">
          <a:extLst>
            <a:ext uri="{FF2B5EF4-FFF2-40B4-BE49-F238E27FC236}">
              <a16:creationId xmlns:a16="http://schemas.microsoft.com/office/drawing/2014/main" id="{CF3E1D56-21C3-1840-B6FD-4621ED56B484}"/>
            </a:ext>
          </a:extLst>
        </xdr:cNvPr>
        <xdr:cNvSpPr/>
      </xdr:nvSpPr>
      <xdr:spPr>
        <a:xfrm>
          <a:off x="13469017564" y="79220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553357</xdr:colOff>
      <xdr:row>674</xdr:row>
      <xdr:rowOff>71221</xdr:rowOff>
    </xdr:from>
    <xdr:to>
      <xdr:col>2</xdr:col>
      <xdr:colOff>317323</xdr:colOff>
      <xdr:row>674</xdr:row>
      <xdr:rowOff>77108</xdr:rowOff>
    </xdr:to>
    <xdr:cxnSp macro="">
      <xdr:nvCxnSpPr>
        <xdr:cNvPr id="167" name="Straight Arrow Connector 166">
          <a:extLst>
            <a:ext uri="{FF2B5EF4-FFF2-40B4-BE49-F238E27FC236}">
              <a16:creationId xmlns:a16="http://schemas.microsoft.com/office/drawing/2014/main" id="{A1419C32-B135-1DEB-320C-99CB83BCFC9B}"/>
            </a:ext>
          </a:extLst>
        </xdr:cNvPr>
        <xdr:cNvCxnSpPr/>
      </xdr:nvCxnSpPr>
      <xdr:spPr>
        <a:xfrm>
          <a:off x="13523023677" y="58976542"/>
          <a:ext cx="589466" cy="5887"/>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690738</xdr:colOff>
      <xdr:row>705</xdr:row>
      <xdr:rowOff>150178</xdr:rowOff>
    </xdr:from>
    <xdr:to>
      <xdr:col>3</xdr:col>
      <xdr:colOff>715161</xdr:colOff>
      <xdr:row>716</xdr:row>
      <xdr:rowOff>35210</xdr:rowOff>
    </xdr:to>
    <xdr:sp macro="" textlink="">
      <xdr:nvSpPr>
        <xdr:cNvPr id="183" name="Freeform 182">
          <a:extLst>
            <a:ext uri="{FF2B5EF4-FFF2-40B4-BE49-F238E27FC236}">
              <a16:creationId xmlns:a16="http://schemas.microsoft.com/office/drawing/2014/main" id="{8A5F4BCE-1A2B-3164-DF51-E3039235CDF5}"/>
            </a:ext>
          </a:extLst>
        </xdr:cNvPr>
        <xdr:cNvSpPr/>
      </xdr:nvSpPr>
      <xdr:spPr>
        <a:xfrm>
          <a:off x="13521800339" y="65382821"/>
          <a:ext cx="2500923" cy="213021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711</xdr:row>
      <xdr:rowOff>122116</xdr:rowOff>
    </xdr:from>
    <xdr:to>
      <xdr:col>3</xdr:col>
      <xdr:colOff>154679</xdr:colOff>
      <xdr:row>712</xdr:row>
      <xdr:rowOff>130257</xdr:rowOff>
    </xdr:to>
    <xdr:sp macro="" textlink="">
      <xdr:nvSpPr>
        <xdr:cNvPr id="174" name="Oval 173">
          <a:extLst>
            <a:ext uri="{FF2B5EF4-FFF2-40B4-BE49-F238E27FC236}">
              <a16:creationId xmlns:a16="http://schemas.microsoft.com/office/drawing/2014/main" id="{59E2EDF5-E965-224E-AF5D-FA47E99CDF1A}"/>
            </a:ext>
          </a:extLst>
        </xdr:cNvPr>
        <xdr:cNvSpPr/>
      </xdr:nvSpPr>
      <xdr:spPr>
        <a:xfrm>
          <a:off x="13469017564" y="86750770"/>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407337</xdr:colOff>
      <xdr:row>711</xdr:row>
      <xdr:rowOff>132425</xdr:rowOff>
    </xdr:from>
    <xdr:to>
      <xdr:col>1</xdr:col>
      <xdr:colOff>588871</xdr:colOff>
      <xdr:row>712</xdr:row>
      <xdr:rowOff>140566</xdr:rowOff>
    </xdr:to>
    <xdr:sp macro="" textlink="">
      <xdr:nvSpPr>
        <xdr:cNvPr id="184" name="Oval 183">
          <a:extLst>
            <a:ext uri="{FF2B5EF4-FFF2-40B4-BE49-F238E27FC236}">
              <a16:creationId xmlns:a16="http://schemas.microsoft.com/office/drawing/2014/main" id="{28367B2E-B598-6B77-B961-51E7DD7952A6}"/>
            </a:ext>
          </a:extLst>
        </xdr:cNvPr>
        <xdr:cNvSpPr/>
      </xdr:nvSpPr>
      <xdr:spPr>
        <a:xfrm>
          <a:off x="13523577629" y="66589711"/>
          <a:ext cx="181534"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619809</xdr:colOff>
      <xdr:row>363</xdr:row>
      <xdr:rowOff>142811</xdr:rowOff>
    </xdr:from>
    <xdr:to>
      <xdr:col>2</xdr:col>
      <xdr:colOff>637551</xdr:colOff>
      <xdr:row>366</xdr:row>
      <xdr:rowOff>190545</xdr:rowOff>
    </xdr:to>
    <xdr:cxnSp macro="">
      <xdr:nvCxnSpPr>
        <xdr:cNvPr id="3" name="Straight Arrow Connector 2">
          <a:extLst>
            <a:ext uri="{FF2B5EF4-FFF2-40B4-BE49-F238E27FC236}">
              <a16:creationId xmlns:a16="http://schemas.microsoft.com/office/drawing/2014/main" id="{4DFFB2AA-375E-52E3-F84F-B7E1AD0AF7F5}"/>
            </a:ext>
          </a:extLst>
        </xdr:cNvPr>
        <xdr:cNvCxnSpPr/>
      </xdr:nvCxnSpPr>
      <xdr:spPr>
        <a:xfrm flipH="1" flipV="1">
          <a:off x="13535236666" y="4855582"/>
          <a:ext cx="17742" cy="6597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478100</xdr:colOff>
      <xdr:row>366</xdr:row>
      <xdr:rowOff>116194</xdr:rowOff>
    </xdr:from>
    <xdr:to>
      <xdr:col>3</xdr:col>
      <xdr:colOff>657203</xdr:colOff>
      <xdr:row>367</xdr:row>
      <xdr:rowOff>124335</xdr:rowOff>
    </xdr:to>
    <xdr:sp macro="" textlink="">
      <xdr:nvSpPr>
        <xdr:cNvPr id="94" name="Oval 93">
          <a:extLst>
            <a:ext uri="{FF2B5EF4-FFF2-40B4-BE49-F238E27FC236}">
              <a16:creationId xmlns:a16="http://schemas.microsoft.com/office/drawing/2014/main" id="{3140BF0E-3833-8140-88AF-37A0C54E223B}"/>
            </a:ext>
          </a:extLst>
        </xdr:cNvPr>
        <xdr:cNvSpPr/>
      </xdr:nvSpPr>
      <xdr:spPr>
        <a:xfrm>
          <a:off x="13529132378" y="50525425"/>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107109</xdr:colOff>
      <xdr:row>364</xdr:row>
      <xdr:rowOff>70691</xdr:rowOff>
    </xdr:from>
    <xdr:ext cx="1433764" cy="375680"/>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8</xdr:col>
      <xdr:colOff>311676</xdr:colOff>
      <xdr:row>372</xdr:row>
      <xdr:rowOff>80891</xdr:rowOff>
    </xdr:from>
    <xdr:ext cx="2473144" cy="37568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11</xdr:col>
      <xdr:colOff>601848</xdr:colOff>
      <xdr:row>372</xdr:row>
      <xdr:rowOff>85991</xdr:rowOff>
    </xdr:from>
    <xdr:ext cx="2473144" cy="37568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twoCellAnchor>
    <xdr:from>
      <xdr:col>3</xdr:col>
      <xdr:colOff>464777</xdr:colOff>
      <xdr:row>460</xdr:row>
      <xdr:rowOff>138397</xdr:rowOff>
    </xdr:from>
    <xdr:to>
      <xdr:col>3</xdr:col>
      <xdr:colOff>643880</xdr:colOff>
      <xdr:row>461</xdr:row>
      <xdr:rowOff>146537</xdr:rowOff>
    </xdr:to>
    <xdr:sp macro="" textlink="">
      <xdr:nvSpPr>
        <xdr:cNvPr id="105" name="Oval 104">
          <a:extLst>
            <a:ext uri="{FF2B5EF4-FFF2-40B4-BE49-F238E27FC236}">
              <a16:creationId xmlns:a16="http://schemas.microsoft.com/office/drawing/2014/main" id="{7AF31559-7653-8B40-A428-3A9ABFC91997}"/>
            </a:ext>
          </a:extLst>
        </xdr:cNvPr>
        <xdr:cNvSpPr/>
      </xdr:nvSpPr>
      <xdr:spPr>
        <a:xfrm>
          <a:off x="13529145701" y="59766229"/>
          <a:ext cx="179103" cy="21240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321911</xdr:colOff>
      <xdr:row>456</xdr:row>
      <xdr:rowOff>113859</xdr:rowOff>
    </xdr:from>
    <xdr:ext cx="164503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542396</xdr:colOff>
      <xdr:row>463</xdr:row>
      <xdr:rowOff>114653</xdr:rowOff>
    </xdr:from>
    <xdr:ext cx="1645033"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321911</xdr:colOff>
      <xdr:row>473</xdr:row>
      <xdr:rowOff>113859</xdr:rowOff>
    </xdr:from>
    <xdr:ext cx="1645033"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318238</xdr:colOff>
      <xdr:row>504</xdr:row>
      <xdr:rowOff>80669</xdr:rowOff>
    </xdr:from>
    <xdr:to>
      <xdr:col>2</xdr:col>
      <xdr:colOff>497341</xdr:colOff>
      <xdr:row>505</xdr:row>
      <xdr:rowOff>88811</xdr:rowOff>
    </xdr:to>
    <xdr:sp macro="" textlink="">
      <xdr:nvSpPr>
        <xdr:cNvPr id="116" name="Oval 115">
          <a:extLst>
            <a:ext uri="{FF2B5EF4-FFF2-40B4-BE49-F238E27FC236}">
              <a16:creationId xmlns:a16="http://schemas.microsoft.com/office/drawing/2014/main" id="{0BFC2F6E-B359-594D-867D-C649FE820A17}"/>
            </a:ext>
          </a:extLst>
        </xdr:cNvPr>
        <xdr:cNvSpPr/>
      </xdr:nvSpPr>
      <xdr:spPr>
        <a:xfrm>
          <a:off x="13530118184" y="68927103"/>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7</xdr:col>
      <xdr:colOff>11759</xdr:colOff>
      <xdr:row>495</xdr:row>
      <xdr:rowOff>62716</xdr:rowOff>
    </xdr:from>
    <xdr:ext cx="164503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1</xdr:col>
      <xdr:colOff>104030</xdr:colOff>
      <xdr:row>547</xdr:row>
      <xdr:rowOff>15620</xdr:rowOff>
    </xdr:from>
    <xdr:to>
      <xdr:col>4</xdr:col>
      <xdr:colOff>128453</xdr:colOff>
      <xdr:row>557</xdr:row>
      <xdr:rowOff>105171</xdr:rowOff>
    </xdr:to>
    <xdr:sp macro="" textlink="">
      <xdr:nvSpPr>
        <xdr:cNvPr id="17" name="Freeform 16">
          <a:extLst>
            <a:ext uri="{FF2B5EF4-FFF2-40B4-BE49-F238E27FC236}">
              <a16:creationId xmlns:a16="http://schemas.microsoft.com/office/drawing/2014/main" id="{61A60F0E-B635-C6B0-C424-54508DF70B87}"/>
            </a:ext>
          </a:extLst>
        </xdr:cNvPr>
        <xdr:cNvSpPr/>
      </xdr:nvSpPr>
      <xdr:spPr>
        <a:xfrm>
          <a:off x="13552053958" y="32431646"/>
          <a:ext cx="2506507" cy="21414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412946</xdr:colOff>
      <xdr:row>541</xdr:row>
      <xdr:rowOff>160867</xdr:rowOff>
    </xdr:from>
    <xdr:to>
      <xdr:col>11</xdr:col>
      <xdr:colOff>497493</xdr:colOff>
      <xdr:row>545</xdr:row>
      <xdr:rowOff>40375</xdr:rowOff>
    </xdr:to>
    <xdr:pic>
      <xdr:nvPicPr>
        <xdr:cNvPr id="20" name="Picture 19">
          <a:extLst>
            <a:ext uri="{FF2B5EF4-FFF2-40B4-BE49-F238E27FC236}">
              <a16:creationId xmlns:a16="http://schemas.microsoft.com/office/drawing/2014/main" id="{F47EEE55-C1E2-E1CA-5EAA-4F06B4BD7BA9}"/>
            </a:ext>
          </a:extLst>
        </xdr:cNvPr>
        <xdr:cNvPicPr>
          <a:picLocks noChangeAspect="1"/>
        </xdr:cNvPicPr>
      </xdr:nvPicPr>
      <xdr:blipFill>
        <a:blip xmlns:r="http://schemas.openxmlformats.org/officeDocument/2006/relationships" r:embed="rId4"/>
        <a:stretch>
          <a:fillRect/>
        </a:stretch>
      </xdr:blipFill>
      <xdr:spPr>
        <a:xfrm>
          <a:off x="13584726373" y="110998000"/>
          <a:ext cx="914281" cy="709242"/>
        </a:xfrm>
        <a:prstGeom prst="rect">
          <a:avLst/>
        </a:prstGeom>
      </xdr:spPr>
    </xdr:pic>
    <xdr:clientData/>
  </xdr:twoCellAnchor>
  <xdr:twoCellAnchor>
    <xdr:from>
      <xdr:col>9</xdr:col>
      <xdr:colOff>401271</xdr:colOff>
      <xdr:row>544</xdr:row>
      <xdr:rowOff>107557</xdr:rowOff>
    </xdr:from>
    <xdr:to>
      <xdr:col>10</xdr:col>
      <xdr:colOff>488143</xdr:colOff>
      <xdr:row>547</xdr:row>
      <xdr:rowOff>95147</xdr:rowOff>
    </xdr:to>
    <xdr:sp macro="" textlink="">
      <xdr:nvSpPr>
        <xdr:cNvPr id="21" name="Rectangular Callout 20">
          <a:extLst>
            <a:ext uri="{FF2B5EF4-FFF2-40B4-BE49-F238E27FC236}">
              <a16:creationId xmlns:a16="http://schemas.microsoft.com/office/drawing/2014/main" id="{1C5940BF-3349-6A67-AFA4-1F77345DC9D4}"/>
            </a:ext>
          </a:extLst>
        </xdr:cNvPr>
        <xdr:cNvSpPr/>
      </xdr:nvSpPr>
      <xdr:spPr>
        <a:xfrm>
          <a:off x="13546730098" y="31890651"/>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a:t>לא יודע</a:t>
          </a:r>
          <a:r>
            <a:rPr lang="he-IL" sz="1100"/>
            <a:t> מה קרה בסך הכל לכמות!</a:t>
          </a:r>
          <a:endParaRPr lang="en-US" sz="1100"/>
        </a:p>
      </xdr:txBody>
    </xdr:sp>
    <xdr:clientData/>
  </xdr:twoCellAnchor>
  <xdr:twoCellAnchor editAs="oneCell">
    <xdr:from>
      <xdr:col>10</xdr:col>
      <xdr:colOff>287866</xdr:colOff>
      <xdr:row>551</xdr:row>
      <xdr:rowOff>40722</xdr:rowOff>
    </xdr:from>
    <xdr:to>
      <xdr:col>11</xdr:col>
      <xdr:colOff>465638</xdr:colOff>
      <xdr:row>555</xdr:row>
      <xdr:rowOff>123896</xdr:rowOff>
    </xdr:to>
    <xdr:pic>
      <xdr:nvPicPr>
        <xdr:cNvPr id="22" name="Picture 21">
          <a:extLst>
            <a:ext uri="{FF2B5EF4-FFF2-40B4-BE49-F238E27FC236}">
              <a16:creationId xmlns:a16="http://schemas.microsoft.com/office/drawing/2014/main" id="{1F3E4D2E-5666-4D99-EC5D-98B094F94763}"/>
            </a:ext>
          </a:extLst>
        </xdr:cNvPr>
        <xdr:cNvPicPr>
          <a:picLocks noChangeAspect="1"/>
        </xdr:cNvPicPr>
      </xdr:nvPicPr>
      <xdr:blipFill>
        <a:blip xmlns:r="http://schemas.openxmlformats.org/officeDocument/2006/relationships" r:embed="rId5"/>
        <a:stretch>
          <a:fillRect/>
        </a:stretch>
      </xdr:blipFill>
      <xdr:spPr>
        <a:xfrm>
          <a:off x="13584758228" y="112994522"/>
          <a:ext cx="1007506" cy="895974"/>
        </a:xfrm>
        <a:prstGeom prst="rect">
          <a:avLst/>
        </a:prstGeom>
      </xdr:spPr>
    </xdr:pic>
    <xdr:clientData/>
  </xdr:twoCellAnchor>
  <xdr:twoCellAnchor>
    <xdr:from>
      <xdr:col>9</xdr:col>
      <xdr:colOff>215115</xdr:colOff>
      <xdr:row>554</xdr:row>
      <xdr:rowOff>144788</xdr:rowOff>
    </xdr:from>
    <xdr:to>
      <xdr:col>10</xdr:col>
      <xdr:colOff>301987</xdr:colOff>
      <xdr:row>557</xdr:row>
      <xdr:rowOff>132378</xdr:rowOff>
    </xdr:to>
    <xdr:sp macro="" textlink="">
      <xdr:nvSpPr>
        <xdr:cNvPr id="23" name="Rectangular Callout 22">
          <a:extLst>
            <a:ext uri="{FF2B5EF4-FFF2-40B4-BE49-F238E27FC236}">
              <a16:creationId xmlns:a16="http://schemas.microsoft.com/office/drawing/2014/main" id="{C0123DA5-D4E8-B5A4-B2F7-E36B77198A91}"/>
            </a:ext>
          </a:extLst>
        </xdr:cNvPr>
        <xdr:cNvSpPr/>
      </xdr:nvSpPr>
      <xdr:spPr>
        <a:xfrm>
          <a:off x="13546916254" y="34004560"/>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בסך הכל</a:t>
          </a:r>
          <a:r>
            <a:rPr lang="he-IL" sz="1100" baseline="0"/>
            <a:t> </a:t>
          </a:r>
          <a:r>
            <a:rPr lang="he-IL" sz="1100" u="sng" baseline="0"/>
            <a:t>אני יודע</a:t>
          </a:r>
          <a:r>
            <a:rPr lang="he-IL" sz="1100" baseline="0"/>
            <a:t> שהמחיר ירד!</a:t>
          </a:r>
          <a:endParaRPr lang="en-US" sz="1100"/>
        </a:p>
      </xdr:txBody>
    </xdr:sp>
    <xdr:clientData/>
  </xdr:twoCellAnchor>
  <xdr:twoCellAnchor>
    <xdr:from>
      <xdr:col>11</xdr:col>
      <xdr:colOff>526143</xdr:colOff>
      <xdr:row>538</xdr:row>
      <xdr:rowOff>127000</xdr:rowOff>
    </xdr:from>
    <xdr:to>
      <xdr:col>12</xdr:col>
      <xdr:colOff>276679</xdr:colOff>
      <xdr:row>558</xdr:row>
      <xdr:rowOff>22678</xdr:rowOff>
    </xdr:to>
    <xdr:sp macro="" textlink="">
      <xdr:nvSpPr>
        <xdr:cNvPr id="24" name="Left Brace 23">
          <a:extLst>
            <a:ext uri="{FF2B5EF4-FFF2-40B4-BE49-F238E27FC236}">
              <a16:creationId xmlns:a16="http://schemas.microsoft.com/office/drawing/2014/main" id="{56125DDC-EF22-E098-C353-FD09B5517235}"/>
            </a:ext>
          </a:extLst>
        </xdr:cNvPr>
        <xdr:cNvSpPr/>
      </xdr:nvSpPr>
      <xdr:spPr>
        <a:xfrm>
          <a:off x="13514809321" y="30919964"/>
          <a:ext cx="576036" cy="403225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507250</xdr:colOff>
      <xdr:row>578</xdr:row>
      <xdr:rowOff>19989</xdr:rowOff>
    </xdr:from>
    <xdr:ext cx="104005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518523</xdr:colOff>
      <xdr:row>579</xdr:row>
      <xdr:rowOff>23746</xdr:rowOff>
    </xdr:from>
    <xdr:ext cx="104005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9</xdr:col>
      <xdr:colOff>507250</xdr:colOff>
      <xdr:row>584</xdr:row>
      <xdr:rowOff>19989</xdr:rowOff>
    </xdr:from>
    <xdr:ext cx="104005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503493</xdr:colOff>
      <xdr:row>585</xdr:row>
      <xdr:rowOff>42533</xdr:rowOff>
    </xdr:from>
    <xdr:ext cx="104005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293818</xdr:colOff>
      <xdr:row>589</xdr:row>
      <xdr:rowOff>190398</xdr:rowOff>
    </xdr:from>
    <xdr:to>
      <xdr:col>1</xdr:col>
      <xdr:colOff>477745</xdr:colOff>
      <xdr:row>590</xdr:row>
      <xdr:rowOff>198539</xdr:rowOff>
    </xdr:to>
    <xdr:sp macro="" textlink="">
      <xdr:nvSpPr>
        <xdr:cNvPr id="30" name="Oval 29">
          <a:extLst>
            <a:ext uri="{FF2B5EF4-FFF2-40B4-BE49-F238E27FC236}">
              <a16:creationId xmlns:a16="http://schemas.microsoft.com/office/drawing/2014/main" id="{D24AF36F-4618-78C1-4DC0-68D6C0B94E4C}"/>
            </a:ext>
          </a:extLst>
        </xdr:cNvPr>
        <xdr:cNvSpPr/>
      </xdr:nvSpPr>
      <xdr:spPr>
        <a:xfrm>
          <a:off x="13542155983" y="41187351"/>
          <a:ext cx="183927" cy="2110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556096</xdr:colOff>
      <xdr:row>589</xdr:row>
      <xdr:rowOff>16232</xdr:rowOff>
    </xdr:from>
    <xdr:ext cx="1040053"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608700</xdr:colOff>
      <xdr:row>591</xdr:row>
      <xdr:rowOff>31262</xdr:rowOff>
    </xdr:from>
    <xdr:ext cx="1040053"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editAs="oneCell">
    <xdr:from>
      <xdr:col>5</xdr:col>
      <xdr:colOff>826627</xdr:colOff>
      <xdr:row>588</xdr:row>
      <xdr:rowOff>27218</xdr:rowOff>
    </xdr:from>
    <xdr:to>
      <xdr:col>6</xdr:col>
      <xdr:colOff>676407</xdr:colOff>
      <xdr:row>590</xdr:row>
      <xdr:rowOff>179677</xdr:rowOff>
    </xdr:to>
    <xdr:pic>
      <xdr:nvPicPr>
        <xdr:cNvPr id="36" name="Picture 35">
          <a:extLst>
            <a:ext uri="{FF2B5EF4-FFF2-40B4-BE49-F238E27FC236}">
              <a16:creationId xmlns:a16="http://schemas.microsoft.com/office/drawing/2014/main" id="{6064A04F-96A4-27A9-E2B6-01335C1CAB4D}"/>
            </a:ext>
          </a:extLst>
        </xdr:cNvPr>
        <xdr:cNvPicPr>
          <a:picLocks noChangeAspect="1"/>
        </xdr:cNvPicPr>
      </xdr:nvPicPr>
      <xdr:blipFill>
        <a:blip xmlns:r="http://schemas.openxmlformats.org/officeDocument/2006/relationships" r:embed="rId6"/>
        <a:stretch>
          <a:fillRect/>
        </a:stretch>
      </xdr:blipFill>
      <xdr:spPr>
        <a:xfrm>
          <a:off x="13537824185" y="40843816"/>
          <a:ext cx="676407" cy="558257"/>
        </a:xfrm>
        <a:prstGeom prst="rect">
          <a:avLst/>
        </a:prstGeom>
      </xdr:spPr>
    </xdr:pic>
    <xdr:clientData/>
  </xdr:twoCellAnchor>
  <xdr:oneCellAnchor>
    <xdr:from>
      <xdr:col>1</xdr:col>
      <xdr:colOff>540116</xdr:colOff>
      <xdr:row>627</xdr:row>
      <xdr:rowOff>11431</xdr:rowOff>
    </xdr:from>
    <xdr:ext cx="1235438" cy="19075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קטן</m:t>
                    </m:r>
                    <m:r>
                      <a:rPr lang="he-IL" sz="1100" b="0" i="1">
                        <a:latin typeface="Cambria Math" panose="02040503050406030204" pitchFamily="18" charset="0"/>
                      </a:rPr>
                      <m:t> </m:t>
                    </m:r>
                    <m:r>
                      <a:rPr lang="he-IL" sz="1100" b="0" i="1">
                        <a:latin typeface="Cambria Math" panose="02040503050406030204" pitchFamily="18" charset="0"/>
                      </a:rPr>
                      <m:t>ההיצע</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קטן ההיצע</a:t>
              </a:r>
              <a:endParaRPr lang="en-US" sz="1100"/>
            </a:p>
          </xdr:txBody>
        </xdr:sp>
      </mc:Fallback>
    </mc:AlternateContent>
    <xdr:clientData/>
  </xdr:oneCellAnchor>
  <xdr:twoCellAnchor>
    <xdr:from>
      <xdr:col>3</xdr:col>
      <xdr:colOff>485746</xdr:colOff>
      <xdr:row>631</xdr:row>
      <xdr:rowOff>110960</xdr:rowOff>
    </xdr:from>
    <xdr:to>
      <xdr:col>3</xdr:col>
      <xdr:colOff>664849</xdr:colOff>
      <xdr:row>632</xdr:row>
      <xdr:rowOff>119100</xdr:rowOff>
    </xdr:to>
    <xdr:sp macro="" textlink="">
      <xdr:nvSpPr>
        <xdr:cNvPr id="150" name="Oval 149">
          <a:extLst>
            <a:ext uri="{FF2B5EF4-FFF2-40B4-BE49-F238E27FC236}">
              <a16:creationId xmlns:a16="http://schemas.microsoft.com/office/drawing/2014/main" id="{9E3214FE-8FFD-4C47-9D42-2EA308670E4C}"/>
            </a:ext>
          </a:extLst>
        </xdr:cNvPr>
        <xdr:cNvSpPr/>
      </xdr:nvSpPr>
      <xdr:spPr>
        <a:xfrm>
          <a:off x="13547534441" y="94671083"/>
          <a:ext cx="179103" cy="2119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735522</xdr:colOff>
      <xdr:row>622</xdr:row>
      <xdr:rowOff>0</xdr:rowOff>
    </xdr:from>
    <xdr:ext cx="104005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720811</xdr:colOff>
      <xdr:row>623</xdr:row>
      <xdr:rowOff>29422</xdr:rowOff>
    </xdr:from>
    <xdr:ext cx="104005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8</xdr:col>
      <xdr:colOff>789460</xdr:colOff>
      <xdr:row>626</xdr:row>
      <xdr:rowOff>39229</xdr:rowOff>
    </xdr:from>
    <xdr:ext cx="104005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endParaRPr lang="en-US" sz="1100"/>
            </a:p>
          </xdr:txBody>
        </xdr:sp>
      </mc:Fallback>
    </mc:AlternateContent>
    <xdr:clientData/>
  </xdr:oneCellAnchor>
  <xdr:twoCellAnchor editAs="oneCell">
    <xdr:from>
      <xdr:col>6</xdr:col>
      <xdr:colOff>682304</xdr:colOff>
      <xdr:row>634</xdr:row>
      <xdr:rowOff>9807</xdr:rowOff>
    </xdr:from>
    <xdr:to>
      <xdr:col>10</xdr:col>
      <xdr:colOff>101060</xdr:colOff>
      <xdr:row>648</xdr:row>
      <xdr:rowOff>66637</xdr:rowOff>
    </xdr:to>
    <xdr:pic>
      <xdr:nvPicPr>
        <xdr:cNvPr id="45" name="Picture 44">
          <a:extLst>
            <a:ext uri="{FF2B5EF4-FFF2-40B4-BE49-F238E27FC236}">
              <a16:creationId xmlns:a16="http://schemas.microsoft.com/office/drawing/2014/main" id="{650A2010-8ABD-A347-36B7-ED3BAF5C564F}"/>
            </a:ext>
          </a:extLst>
        </xdr:cNvPr>
        <xdr:cNvPicPr>
          <a:picLocks noChangeAspect="1"/>
        </xdr:cNvPicPr>
      </xdr:nvPicPr>
      <xdr:blipFill>
        <a:blip xmlns:r="http://schemas.openxmlformats.org/officeDocument/2006/relationships" r:embed="rId7"/>
        <a:stretch>
          <a:fillRect/>
        </a:stretch>
      </xdr:blipFill>
      <xdr:spPr>
        <a:xfrm>
          <a:off x="13488534616" y="49799691"/>
          <a:ext cx="2713891" cy="2871426"/>
        </a:xfrm>
        <a:prstGeom prst="rect">
          <a:avLst/>
        </a:prstGeom>
      </xdr:spPr>
    </xdr:pic>
    <xdr:clientData/>
  </xdr:twoCellAnchor>
  <xdr:twoCellAnchor>
    <xdr:from>
      <xdr:col>2</xdr:col>
      <xdr:colOff>720811</xdr:colOff>
      <xdr:row>643</xdr:row>
      <xdr:rowOff>68649</xdr:rowOff>
    </xdr:from>
    <xdr:to>
      <xdr:col>6</xdr:col>
      <xdr:colOff>593321</xdr:colOff>
      <xdr:row>643</xdr:row>
      <xdr:rowOff>166719</xdr:rowOff>
    </xdr:to>
    <xdr:sp macro="" textlink="">
      <xdr:nvSpPr>
        <xdr:cNvPr id="46" name="Left Arrow 45">
          <a:extLst>
            <a:ext uri="{FF2B5EF4-FFF2-40B4-BE49-F238E27FC236}">
              <a16:creationId xmlns:a16="http://schemas.microsoft.com/office/drawing/2014/main" id="{21622BD4-C3A0-0303-1BE2-83B5E8291635}"/>
            </a:ext>
          </a:extLst>
        </xdr:cNvPr>
        <xdr:cNvSpPr/>
      </xdr:nvSpPr>
      <xdr:spPr>
        <a:xfrm>
          <a:off x="13491337490" y="51667915"/>
          <a:ext cx="3167645" cy="9807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245176</xdr:colOff>
      <xdr:row>645</xdr:row>
      <xdr:rowOff>171622</xdr:rowOff>
    </xdr:from>
    <xdr:to>
      <xdr:col>10</xdr:col>
      <xdr:colOff>9809</xdr:colOff>
      <xdr:row>647</xdr:row>
      <xdr:rowOff>117684</xdr:rowOff>
    </xdr:to>
    <xdr:sp macro="" textlink="">
      <xdr:nvSpPr>
        <xdr:cNvPr id="47" name="Rounded Rectangle 46">
          <a:extLst>
            <a:ext uri="{FF2B5EF4-FFF2-40B4-BE49-F238E27FC236}">
              <a16:creationId xmlns:a16="http://schemas.microsoft.com/office/drawing/2014/main" id="{AC7F643F-C216-0584-75C2-8895478CFB1B}"/>
            </a:ext>
          </a:extLst>
        </xdr:cNvPr>
        <xdr:cNvSpPr/>
      </xdr:nvSpPr>
      <xdr:spPr>
        <a:xfrm>
          <a:off x="13488625867" y="52172973"/>
          <a:ext cx="588417" cy="34814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כלכלה</a:t>
          </a:r>
          <a:endParaRPr lang="en-US" sz="1100"/>
        </a:p>
      </xdr:txBody>
    </xdr:sp>
    <xdr:clientData/>
  </xdr:twoCellAnchor>
  <xdr:twoCellAnchor>
    <xdr:from>
      <xdr:col>1</xdr:col>
      <xdr:colOff>200690</xdr:colOff>
      <xdr:row>671</xdr:row>
      <xdr:rowOff>648</xdr:rowOff>
    </xdr:from>
    <xdr:to>
      <xdr:col>4</xdr:col>
      <xdr:colOff>225113</xdr:colOff>
      <xdr:row>681</xdr:row>
      <xdr:rowOff>90955</xdr:rowOff>
    </xdr:to>
    <xdr:sp macro="" textlink="">
      <xdr:nvSpPr>
        <xdr:cNvPr id="49" name="Freeform 48">
          <a:extLst>
            <a:ext uri="{FF2B5EF4-FFF2-40B4-BE49-F238E27FC236}">
              <a16:creationId xmlns:a16="http://schemas.microsoft.com/office/drawing/2014/main" id="{A23FA315-0EFD-5557-1A3B-E0879A2A68DE}"/>
            </a:ext>
          </a:extLst>
        </xdr:cNvPr>
        <xdr:cNvSpPr/>
      </xdr:nvSpPr>
      <xdr:spPr>
        <a:xfrm>
          <a:off x="13521464887" y="58293648"/>
          <a:ext cx="2500923" cy="213137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801398</xdr:colOff>
      <xdr:row>679</xdr:row>
      <xdr:rowOff>91751</xdr:rowOff>
    </xdr:from>
    <xdr:to>
      <xdr:col>3</xdr:col>
      <xdr:colOff>153433</xdr:colOff>
      <xdr:row>680</xdr:row>
      <xdr:rowOff>99892</xdr:rowOff>
    </xdr:to>
    <xdr:sp macro="" textlink="">
      <xdr:nvSpPr>
        <xdr:cNvPr id="161" name="Oval 160">
          <a:extLst>
            <a:ext uri="{FF2B5EF4-FFF2-40B4-BE49-F238E27FC236}">
              <a16:creationId xmlns:a16="http://schemas.microsoft.com/office/drawing/2014/main" id="{CADE7F71-1723-CA4C-82AC-438DFB0D43FE}"/>
            </a:ext>
          </a:extLst>
        </xdr:cNvPr>
        <xdr:cNvSpPr/>
      </xdr:nvSpPr>
      <xdr:spPr>
        <a:xfrm>
          <a:off x="13522362067" y="60017608"/>
          <a:ext cx="177535"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358321</xdr:colOff>
      <xdr:row>675</xdr:row>
      <xdr:rowOff>95250</xdr:rowOff>
    </xdr:from>
    <xdr:ext cx="1040053" cy="5189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2000" b="0" i="1">
                        <a:latin typeface="Cambria Math" panose="02040503050406030204" pitchFamily="18" charset="0"/>
                      </a:rPr>
                      <m:t>𝑃</m:t>
                    </m:r>
                    <m:r>
                      <a:rPr lang="en-US" sz="2000" b="0" i="1">
                        <a:latin typeface="Cambria Math" panose="02040503050406030204" pitchFamily="18" charset="0"/>
                      </a:rPr>
                      <m:t>↓∗</m:t>
                    </m:r>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m:rPr>
                                <m:brk/>
                              </m:rPr>
                              <a:rPr lang="en-US" sz="2000" b="0" i="1">
                                <a:latin typeface="Cambria Math" panose="02040503050406030204" pitchFamily="18" charset="0"/>
                              </a:rPr>
                              <m:t>𝑄</m:t>
                            </m:r>
                          </m:e>
                        </m:groupChr>
                      </m:e>
                      <m:lim>
                        <m:r>
                          <a:rPr lang="en-US" sz="2000" b="0" i="1">
                            <a:latin typeface="Cambria Math" panose="02040503050406030204" pitchFamily="18" charset="0"/>
                          </a:rPr>
                          <m:t>=</m:t>
                        </m:r>
                      </m:lim>
                    </m:limUpp>
                  </m:oMath>
                </m:oMathPara>
              </a14:m>
              <a:endParaRPr lang="en-US" sz="2000"/>
            </a:p>
          </xdr:txBody>
        </xdr:sp>
      </mc:Choice>
      <mc:Fallback xmlns="">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a:t>
              </a:r>
              <a:r>
                <a:rPr lang="he-IL" sz="2000" b="0" i="0">
                  <a:latin typeface="Cambria Math" panose="02040503050406030204" pitchFamily="18" charset="0"/>
                </a:rPr>
                <a:t>∗</a:t>
              </a:r>
              <a:r>
                <a:rPr lang="en-US" sz="2000" b="0" i="0">
                  <a:latin typeface="Cambria Math" panose="02040503050406030204" pitchFamily="18" charset="0"/>
                </a:rPr>
                <a:t>⏞𝑄┴=</a:t>
              </a:r>
              <a:endParaRPr lang="en-US" sz="2000"/>
            </a:p>
          </xdr:txBody>
        </xdr:sp>
      </mc:Fallback>
    </mc:AlternateContent>
    <xdr:clientData/>
  </xdr:oneCellAnchor>
  <xdr:twoCellAnchor>
    <xdr:from>
      <xdr:col>1</xdr:col>
      <xdr:colOff>217714</xdr:colOff>
      <xdr:row>709</xdr:row>
      <xdr:rowOff>72572</xdr:rowOff>
    </xdr:from>
    <xdr:to>
      <xdr:col>2</xdr:col>
      <xdr:colOff>220646</xdr:colOff>
      <xdr:row>709</xdr:row>
      <xdr:rowOff>73870</xdr:rowOff>
    </xdr:to>
    <xdr:cxnSp macro="">
      <xdr:nvCxnSpPr>
        <xdr:cNvPr id="51" name="Straight Arrow Connector 198">
          <a:extLst>
            <a:ext uri="{FF2B5EF4-FFF2-40B4-BE49-F238E27FC236}">
              <a16:creationId xmlns:a16="http://schemas.microsoft.com/office/drawing/2014/main" id="{A72B4EA0-E744-F21B-FF15-F9394471379A}"/>
            </a:ext>
          </a:extLst>
        </xdr:cNvPr>
        <xdr:cNvCxnSpPr/>
      </xdr:nvCxnSpPr>
      <xdr:spPr>
        <a:xfrm flipV="1">
          <a:off x="13523120354" y="66121643"/>
          <a:ext cx="828432" cy="12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22679</xdr:colOff>
      <xdr:row>708</xdr:row>
      <xdr:rowOff>69072</xdr:rowOff>
    </xdr:from>
    <xdr:ext cx="1235438" cy="19075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טכנולוגי</m:t>
                    </m:r>
                    <m:r>
                      <a:rPr lang="he-IL" sz="1100" b="0" i="1">
                        <a:latin typeface="Cambria Math" panose="02040503050406030204" pitchFamily="18" charset="0"/>
                      </a:rPr>
                      <m:t> </m:t>
                    </m:r>
                    <m:r>
                      <a:rPr lang="he-IL" sz="1100" b="0" i="1">
                        <a:latin typeface="Cambria Math" panose="02040503050406030204" pitchFamily="18" charset="0"/>
                      </a:rPr>
                      <m:t>שיפור</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טכנולוגי שיפור</a:t>
              </a:r>
              <a:endParaRPr lang="en-US" sz="1100"/>
            </a:p>
          </xdr:txBody>
        </xdr:sp>
      </mc:Fallback>
    </mc:AlternateContent>
    <xdr:clientData/>
  </xdr:oneCellAnchor>
  <xdr:oneCellAnchor>
    <xdr:from>
      <xdr:col>8</xdr:col>
      <xdr:colOff>811893</xdr:colOff>
      <xdr:row>703</xdr:row>
      <xdr:rowOff>95249</xdr:rowOff>
    </xdr:from>
    <xdr:ext cx="2205731" cy="5170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a:rPr lang="en-US" sz="2000" b="0" i="1">
                                <a:latin typeface="Cambria Math" panose="02040503050406030204" pitchFamily="18" charset="0"/>
                              </a:rPr>
                              <m:t>𝑃</m:t>
                            </m:r>
                          </m:e>
                        </m:groupChr>
                      </m:e>
                      <m:lim>
                        <m:r>
                          <a:rPr lang="en-US" sz="2000" b="0" i="1">
                            <a:latin typeface="Cambria Math" panose="02040503050406030204" pitchFamily="18" charset="0"/>
                          </a:rPr>
                          <m:t>=</m:t>
                        </m:r>
                      </m:lim>
                    </m:limUpp>
                    <m:r>
                      <a:rPr lang="en-US" sz="2000" b="0" i="1">
                        <a:latin typeface="Cambria Math" panose="02040503050406030204" pitchFamily="18" charset="0"/>
                      </a:rPr>
                      <m:t>∗</m:t>
                    </m:r>
                    <m:r>
                      <a:rPr lang="en-US" sz="2000" b="0" i="1">
                        <a:latin typeface="Cambria Math" panose="02040503050406030204" pitchFamily="18" charset="0"/>
                      </a:rPr>
                      <m:t>𝑄</m:t>
                    </m:r>
                    <m:r>
                      <a:rPr lang="en-US" sz="2000" b="0" i="1">
                        <a:latin typeface="Cambria Math" panose="02040503050406030204" pitchFamily="18" charset="0"/>
                      </a:rPr>
                      <m:t>↑</m:t>
                    </m:r>
                  </m:oMath>
                </m:oMathPara>
              </a14:m>
              <a:endParaRPr lang="en-US" sz="2000"/>
            </a:p>
          </xdr:txBody>
        </xdr:sp>
      </mc:Choice>
      <mc:Fallback xmlns="">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⏞𝑃┴=∗𝑄↑</a:t>
              </a:r>
              <a:endParaRPr lang="en-US" sz="2000"/>
            </a:p>
          </xdr:txBody>
        </xdr:sp>
      </mc:Fallback>
    </mc:AlternateContent>
    <xdr:clientData/>
  </xdr:oneCellAnchor>
  <xdr:twoCellAnchor>
    <xdr:from>
      <xdr:col>5</xdr:col>
      <xdr:colOff>374487</xdr:colOff>
      <xdr:row>18</xdr:row>
      <xdr:rowOff>73270</xdr:rowOff>
    </xdr:from>
    <xdr:to>
      <xdr:col>5</xdr:col>
      <xdr:colOff>390769</xdr:colOff>
      <xdr:row>35</xdr:row>
      <xdr:rowOff>122116</xdr:rowOff>
    </xdr:to>
    <xdr:cxnSp macro="">
      <xdr:nvCxnSpPr>
        <xdr:cNvPr id="2" name="Straight Arrow Connector 1">
          <a:extLst>
            <a:ext uri="{FF2B5EF4-FFF2-40B4-BE49-F238E27FC236}">
              <a16:creationId xmlns:a16="http://schemas.microsoft.com/office/drawing/2014/main" id="{2D6ABC8F-A630-1A48-B4C6-FF35E3ABAAA0}"/>
            </a:ext>
          </a:extLst>
        </xdr:cNvPr>
        <xdr:cNvCxnSpPr/>
      </xdr:nvCxnSpPr>
      <xdr:spPr>
        <a:xfrm flipH="1" flipV="1">
          <a:off x="13520473731" y="1536289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31</xdr:row>
      <xdr:rowOff>130256</xdr:rowOff>
    </xdr:from>
    <xdr:to>
      <xdr:col>5</xdr:col>
      <xdr:colOff>740833</xdr:colOff>
      <xdr:row>31</xdr:row>
      <xdr:rowOff>148167</xdr:rowOff>
    </xdr:to>
    <xdr:cxnSp macro="">
      <xdr:nvCxnSpPr>
        <xdr:cNvPr id="4" name="Straight Arrow Connector 3">
          <a:extLst>
            <a:ext uri="{FF2B5EF4-FFF2-40B4-BE49-F238E27FC236}">
              <a16:creationId xmlns:a16="http://schemas.microsoft.com/office/drawing/2014/main" id="{01FB5D61-DB31-1845-A9FC-7FDDB15E0AA3}"/>
            </a:ext>
          </a:extLst>
        </xdr:cNvPr>
        <xdr:cNvCxnSpPr/>
      </xdr:nvCxnSpPr>
      <xdr:spPr>
        <a:xfrm flipV="1">
          <a:off x="13520123667" y="6600200"/>
          <a:ext cx="3945141" cy="179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712100</xdr:colOff>
      <xdr:row>19</xdr:row>
      <xdr:rowOff>73588</xdr:rowOff>
    </xdr:from>
    <xdr:to>
      <xdr:col>4</xdr:col>
      <xdr:colOff>736523</xdr:colOff>
      <xdr:row>29</xdr:row>
      <xdr:rowOff>163140</xdr:rowOff>
    </xdr:to>
    <xdr:sp macro="" textlink="">
      <xdr:nvSpPr>
        <xdr:cNvPr id="5" name="Freeform 4">
          <a:extLst>
            <a:ext uri="{FF2B5EF4-FFF2-40B4-BE49-F238E27FC236}">
              <a16:creationId xmlns:a16="http://schemas.microsoft.com/office/drawing/2014/main" id="{BBD0E4FB-E06F-3349-BFE9-E3D8D8325346}"/>
            </a:ext>
          </a:extLst>
        </xdr:cNvPr>
        <xdr:cNvSpPr/>
      </xdr:nvSpPr>
      <xdr:spPr>
        <a:xfrm>
          <a:off x="13520953477" y="153832488"/>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799452</xdr:colOff>
      <xdr:row>19</xdr:row>
      <xdr:rowOff>34977</xdr:rowOff>
    </xdr:from>
    <xdr:to>
      <xdr:col>4</xdr:col>
      <xdr:colOff>208847</xdr:colOff>
      <xdr:row>29</xdr:row>
      <xdr:rowOff>94720</xdr:rowOff>
    </xdr:to>
    <xdr:sp macro="" textlink="">
      <xdr:nvSpPr>
        <xdr:cNvPr id="9" name="Freeform 8">
          <a:extLst>
            <a:ext uri="{FF2B5EF4-FFF2-40B4-BE49-F238E27FC236}">
              <a16:creationId xmlns:a16="http://schemas.microsoft.com/office/drawing/2014/main" id="{FB8F0284-DC6B-204B-B85A-15FC9389B4E8}"/>
            </a:ext>
          </a:extLst>
        </xdr:cNvPr>
        <xdr:cNvSpPr/>
      </xdr:nvSpPr>
      <xdr:spPr>
        <a:xfrm rot="4861875">
          <a:off x="13521378229" y="153896801"/>
          <a:ext cx="2091743"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26</xdr:row>
      <xdr:rowOff>122116</xdr:rowOff>
    </xdr:from>
    <xdr:to>
      <xdr:col>3</xdr:col>
      <xdr:colOff>154679</xdr:colOff>
      <xdr:row>27</xdr:row>
      <xdr:rowOff>130257</xdr:rowOff>
    </xdr:to>
    <xdr:sp macro="" textlink="">
      <xdr:nvSpPr>
        <xdr:cNvPr id="10" name="Oval 9">
          <a:extLst>
            <a:ext uri="{FF2B5EF4-FFF2-40B4-BE49-F238E27FC236}">
              <a16:creationId xmlns:a16="http://schemas.microsoft.com/office/drawing/2014/main" id="{169C8461-6E39-314B-B32C-2FA5C95998CD}"/>
            </a:ext>
          </a:extLst>
        </xdr:cNvPr>
        <xdr:cNvSpPr/>
      </xdr:nvSpPr>
      <xdr:spPr>
        <a:xfrm>
          <a:off x="13522360821" y="155303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65127</xdr:colOff>
      <xdr:row>27</xdr:row>
      <xdr:rowOff>130257</xdr:rowOff>
    </xdr:from>
    <xdr:to>
      <xdr:col>3</xdr:col>
      <xdr:colOff>65128</xdr:colOff>
      <xdr:row>31</xdr:row>
      <xdr:rowOff>130256</xdr:rowOff>
    </xdr:to>
    <xdr:cxnSp macro="">
      <xdr:nvCxnSpPr>
        <xdr:cNvPr id="11" name="Straight Connector 10">
          <a:extLst>
            <a:ext uri="{FF2B5EF4-FFF2-40B4-BE49-F238E27FC236}">
              <a16:creationId xmlns:a16="http://schemas.microsoft.com/office/drawing/2014/main" id="{8A73C2BA-A973-004C-8B20-F4E03809A483}"/>
            </a:ext>
          </a:extLst>
        </xdr:cNvPr>
        <xdr:cNvCxnSpPr>
          <a:stCxn id="10" idx="4"/>
        </xdr:cNvCxnSpPr>
      </xdr:nvCxnSpPr>
      <xdr:spPr>
        <a:xfrm flipH="1">
          <a:off x="13522450372" y="155514757"/>
          <a:ext cx="1" cy="81279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154679</xdr:colOff>
      <xdr:row>27</xdr:row>
      <xdr:rowOff>8141</xdr:rowOff>
    </xdr:from>
    <xdr:to>
      <xdr:col>5</xdr:col>
      <xdr:colOff>366346</xdr:colOff>
      <xdr:row>27</xdr:row>
      <xdr:rowOff>24424</xdr:rowOff>
    </xdr:to>
    <xdr:cxnSp macro="">
      <xdr:nvCxnSpPr>
        <xdr:cNvPr id="12" name="Straight Connector 11">
          <a:extLst>
            <a:ext uri="{FF2B5EF4-FFF2-40B4-BE49-F238E27FC236}">
              <a16:creationId xmlns:a16="http://schemas.microsoft.com/office/drawing/2014/main" id="{C212272A-1AA3-094C-B917-ED2B5468F161}"/>
            </a:ext>
          </a:extLst>
        </xdr:cNvPr>
        <xdr:cNvCxnSpPr>
          <a:stCxn id="10" idx="2"/>
        </xdr:cNvCxnSpPr>
      </xdr:nvCxnSpPr>
      <xdr:spPr>
        <a:xfrm flipH="1" flipV="1">
          <a:off x="13520498154" y="155392641"/>
          <a:ext cx="1862667" cy="1628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561731</xdr:colOff>
      <xdr:row>26</xdr:row>
      <xdr:rowOff>120813</xdr:rowOff>
    </xdr:from>
    <xdr:ext cx="1552938" cy="172264"/>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8B065133-4B15-A547-BB92-EF5F31945DEE}"/>
                </a:ext>
              </a:extLst>
            </xdr:cNvPr>
            <xdr:cNvSpPr txBox="1"/>
          </xdr:nvSpPr>
          <xdr:spPr>
            <a:xfrm>
              <a:off x="13519575331" y="1553021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8B065133-4B15-A547-BB92-EF5F31945DEE}"/>
                </a:ext>
              </a:extLst>
            </xdr:cNvPr>
            <xdr:cNvSpPr txBox="1"/>
          </xdr:nvSpPr>
          <xdr:spPr>
            <a:xfrm>
              <a:off x="13519575331" y="1553021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32</xdr:row>
      <xdr:rowOff>6838</xdr:rowOff>
    </xdr:from>
    <xdr:ext cx="1552938" cy="17226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8B55B40-48D2-8345-A63A-74E702CC2228}"/>
                </a:ext>
              </a:extLst>
            </xdr:cNvPr>
            <xdr:cNvSpPr txBox="1"/>
          </xdr:nvSpPr>
          <xdr:spPr>
            <a:xfrm>
              <a:off x="13521771780" y="156407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8B55B40-48D2-8345-A63A-74E702CC2228}"/>
                </a:ext>
              </a:extLst>
            </xdr:cNvPr>
            <xdr:cNvSpPr txBox="1"/>
          </xdr:nvSpPr>
          <xdr:spPr>
            <a:xfrm>
              <a:off x="13521771780" y="156407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374487</xdr:colOff>
      <xdr:row>48</xdr:row>
      <xdr:rowOff>73270</xdr:rowOff>
    </xdr:from>
    <xdr:to>
      <xdr:col>5</xdr:col>
      <xdr:colOff>390769</xdr:colOff>
      <xdr:row>65</xdr:row>
      <xdr:rowOff>122116</xdr:rowOff>
    </xdr:to>
    <xdr:cxnSp macro="">
      <xdr:nvCxnSpPr>
        <xdr:cNvPr id="25" name="Straight Arrow Connector 24">
          <a:extLst>
            <a:ext uri="{FF2B5EF4-FFF2-40B4-BE49-F238E27FC236}">
              <a16:creationId xmlns:a16="http://schemas.microsoft.com/office/drawing/2014/main" id="{7EEB0FB5-015A-F947-A3F5-E094582CD22F}"/>
            </a:ext>
          </a:extLst>
        </xdr:cNvPr>
        <xdr:cNvCxnSpPr/>
      </xdr:nvCxnSpPr>
      <xdr:spPr>
        <a:xfrm flipH="1" flipV="1">
          <a:off x="13520473731" y="1597249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61</xdr:row>
      <xdr:rowOff>122115</xdr:rowOff>
    </xdr:from>
    <xdr:to>
      <xdr:col>6</xdr:col>
      <xdr:colOff>195384</xdr:colOff>
      <xdr:row>61</xdr:row>
      <xdr:rowOff>130256</xdr:rowOff>
    </xdr:to>
    <xdr:cxnSp macro="">
      <xdr:nvCxnSpPr>
        <xdr:cNvPr id="37" name="Straight Arrow Connector 36">
          <a:extLst>
            <a:ext uri="{FF2B5EF4-FFF2-40B4-BE49-F238E27FC236}">
              <a16:creationId xmlns:a16="http://schemas.microsoft.com/office/drawing/2014/main" id="{490040A8-D1F8-6149-AF3C-BD053E1EE3F7}"/>
            </a:ext>
          </a:extLst>
        </xdr:cNvPr>
        <xdr:cNvCxnSpPr/>
      </xdr:nvCxnSpPr>
      <xdr:spPr>
        <a:xfrm>
          <a:off x="13519843616" y="162415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xdr:row>
      <xdr:rowOff>56987</xdr:rowOff>
    </xdr:from>
    <xdr:to>
      <xdr:col>4</xdr:col>
      <xdr:colOff>748974</xdr:colOff>
      <xdr:row>59</xdr:row>
      <xdr:rowOff>146539</xdr:rowOff>
    </xdr:to>
    <xdr:sp macro="" textlink="">
      <xdr:nvSpPr>
        <xdr:cNvPr id="39" name="Freeform 38">
          <a:extLst>
            <a:ext uri="{FF2B5EF4-FFF2-40B4-BE49-F238E27FC236}">
              <a16:creationId xmlns:a16="http://schemas.microsoft.com/office/drawing/2014/main" id="{B2ADBF1E-DFB4-9F4B-AFE1-48E03AC6F8AD}"/>
            </a:ext>
          </a:extLst>
        </xdr:cNvPr>
        <xdr:cNvSpPr/>
      </xdr:nvSpPr>
      <xdr:spPr>
        <a:xfrm>
          <a:off x="13520941026" y="159911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711751</xdr:colOff>
      <xdr:row>48</xdr:row>
      <xdr:rowOff>191588</xdr:rowOff>
    </xdr:from>
    <xdr:to>
      <xdr:col>4</xdr:col>
      <xdr:colOff>173640</xdr:colOff>
      <xdr:row>60</xdr:row>
      <xdr:rowOff>34043</xdr:rowOff>
    </xdr:to>
    <xdr:sp macro="" textlink="">
      <xdr:nvSpPr>
        <xdr:cNvPr id="48" name="Freeform 47">
          <a:extLst>
            <a:ext uri="{FF2B5EF4-FFF2-40B4-BE49-F238E27FC236}">
              <a16:creationId xmlns:a16="http://schemas.microsoft.com/office/drawing/2014/main" id="{CF1F13DA-D87C-894B-AE34-748F1C72C94A}"/>
            </a:ext>
          </a:extLst>
        </xdr:cNvPr>
        <xdr:cNvSpPr/>
      </xdr:nvSpPr>
      <xdr:spPr>
        <a:xfrm rot="4861875">
          <a:off x="13521345127" y="160014521"/>
          <a:ext cx="2280855" cy="19383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65128</xdr:colOff>
      <xdr:row>56</xdr:row>
      <xdr:rowOff>162821</xdr:rowOff>
    </xdr:from>
    <xdr:to>
      <xdr:col>3</xdr:col>
      <xdr:colOff>244231</xdr:colOff>
      <xdr:row>57</xdr:row>
      <xdr:rowOff>170962</xdr:rowOff>
    </xdr:to>
    <xdr:sp macro="" textlink="">
      <xdr:nvSpPr>
        <xdr:cNvPr id="52" name="Oval 51">
          <a:extLst>
            <a:ext uri="{FF2B5EF4-FFF2-40B4-BE49-F238E27FC236}">
              <a16:creationId xmlns:a16="http://schemas.microsoft.com/office/drawing/2014/main" id="{F77966F5-D3A0-4B4C-9763-A13C3683D30F}"/>
            </a:ext>
          </a:extLst>
        </xdr:cNvPr>
        <xdr:cNvSpPr/>
      </xdr:nvSpPr>
      <xdr:spPr>
        <a:xfrm>
          <a:off x="13522271269" y="161440121"/>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oneCellAnchor>
    <xdr:from>
      <xdr:col>4</xdr:col>
      <xdr:colOff>561731</xdr:colOff>
      <xdr:row>56</xdr:row>
      <xdr:rowOff>169659</xdr:rowOff>
    </xdr:from>
    <xdr:ext cx="1552938" cy="172264"/>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4AD02054-E8F9-1B4C-817D-5482C7EF3485}"/>
                </a:ext>
              </a:extLst>
            </xdr:cNvPr>
            <xdr:cNvSpPr txBox="1"/>
          </xdr:nvSpPr>
          <xdr:spPr>
            <a:xfrm>
              <a:off x="13519575331" y="1614469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4AD02054-E8F9-1B4C-817D-5482C7EF3485}"/>
                </a:ext>
              </a:extLst>
            </xdr:cNvPr>
            <xdr:cNvSpPr txBox="1"/>
          </xdr:nvSpPr>
          <xdr:spPr>
            <a:xfrm>
              <a:off x="13519575331" y="1614469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62</xdr:row>
      <xdr:rowOff>6838</xdr:rowOff>
    </xdr:from>
    <xdr:ext cx="1552938" cy="172264"/>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0F5D00D2-F241-0D45-8855-8EB0FEC6E1BD}"/>
                </a:ext>
              </a:extLst>
            </xdr:cNvPr>
            <xdr:cNvSpPr txBox="1"/>
          </xdr:nvSpPr>
          <xdr:spPr>
            <a:xfrm>
              <a:off x="13521771780" y="162503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0F5D00D2-F241-0D45-8855-8EB0FEC6E1BD}"/>
                </a:ext>
              </a:extLst>
            </xdr:cNvPr>
            <xdr:cNvSpPr txBox="1"/>
          </xdr:nvSpPr>
          <xdr:spPr>
            <a:xfrm>
              <a:off x="13521771780" y="162503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4</xdr:col>
      <xdr:colOff>716410</xdr:colOff>
      <xdr:row>58</xdr:row>
      <xdr:rowOff>145236</xdr:rowOff>
    </xdr:from>
    <xdr:ext cx="1552938" cy="172264"/>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0A121666-9890-AA4E-8C1B-FB9795A8DB71}"/>
                </a:ext>
              </a:extLst>
            </xdr:cNvPr>
            <xdr:cNvSpPr txBox="1"/>
          </xdr:nvSpPr>
          <xdr:spPr>
            <a:xfrm>
              <a:off x="13519420652" y="1618289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&lt;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0A121666-9890-AA4E-8C1B-FB9795A8DB71}"/>
                </a:ext>
              </a:extLst>
            </xdr:cNvPr>
            <xdr:cNvSpPr txBox="1"/>
          </xdr:nvSpPr>
          <xdr:spPr>
            <a:xfrm>
              <a:off x="13519420652" y="1618289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𝑃&lt;𝑃∗</a:t>
              </a:r>
              <a:endParaRPr lang="en-US" sz="1100"/>
            </a:p>
          </xdr:txBody>
        </xdr:sp>
      </mc:Fallback>
    </mc:AlternateContent>
    <xdr:clientData/>
  </xdr:oneCellAnchor>
  <xdr:twoCellAnchor>
    <xdr:from>
      <xdr:col>1</xdr:col>
      <xdr:colOff>732692</xdr:colOff>
      <xdr:row>59</xdr:row>
      <xdr:rowOff>73270</xdr:rowOff>
    </xdr:from>
    <xdr:to>
      <xdr:col>4</xdr:col>
      <xdr:colOff>374487</xdr:colOff>
      <xdr:row>59</xdr:row>
      <xdr:rowOff>97692</xdr:rowOff>
    </xdr:to>
    <xdr:cxnSp macro="">
      <xdr:nvCxnSpPr>
        <xdr:cNvPr id="61" name="Straight Connector 60">
          <a:extLst>
            <a:ext uri="{FF2B5EF4-FFF2-40B4-BE49-F238E27FC236}">
              <a16:creationId xmlns:a16="http://schemas.microsoft.com/office/drawing/2014/main" id="{A0663B0A-67D7-4F4A-92C6-6C77C05AF287}"/>
            </a:ext>
          </a:extLst>
        </xdr:cNvPr>
        <xdr:cNvCxnSpPr/>
      </xdr:nvCxnSpPr>
      <xdr:spPr>
        <a:xfrm flipH="1" flipV="1">
          <a:off x="13521315513" y="161960170"/>
          <a:ext cx="2118295" cy="244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683845</xdr:colOff>
      <xdr:row>59</xdr:row>
      <xdr:rowOff>65126</xdr:rowOff>
    </xdr:from>
    <xdr:to>
      <xdr:col>4</xdr:col>
      <xdr:colOff>333782</xdr:colOff>
      <xdr:row>60</xdr:row>
      <xdr:rowOff>65128</xdr:rowOff>
    </xdr:to>
    <xdr:sp macro="" textlink="">
      <xdr:nvSpPr>
        <xdr:cNvPr id="62" name="Left Brace 61">
          <a:extLst>
            <a:ext uri="{FF2B5EF4-FFF2-40B4-BE49-F238E27FC236}">
              <a16:creationId xmlns:a16="http://schemas.microsoft.com/office/drawing/2014/main" id="{9ED9A18C-1E63-AC41-BD0B-B73710F4F20C}"/>
            </a:ext>
          </a:extLst>
        </xdr:cNvPr>
        <xdr:cNvSpPr/>
      </xdr:nvSpPr>
      <xdr:spPr>
        <a:xfrm rot="16200000">
          <a:off x="13522317836" y="160990408"/>
          <a:ext cx="203202" cy="2126437"/>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162820</xdr:colOff>
      <xdr:row>52</xdr:row>
      <xdr:rowOff>56987</xdr:rowOff>
    </xdr:from>
    <xdr:to>
      <xdr:col>4</xdr:col>
      <xdr:colOff>97692</xdr:colOff>
      <xdr:row>52</xdr:row>
      <xdr:rowOff>65129</xdr:rowOff>
    </xdr:to>
    <xdr:cxnSp macro="">
      <xdr:nvCxnSpPr>
        <xdr:cNvPr id="63" name="Straight Connector 62">
          <a:extLst>
            <a:ext uri="{FF2B5EF4-FFF2-40B4-BE49-F238E27FC236}">
              <a16:creationId xmlns:a16="http://schemas.microsoft.com/office/drawing/2014/main" id="{3E87A2AE-2933-9E42-87E2-55B0E4C62454}"/>
            </a:ext>
          </a:extLst>
        </xdr:cNvPr>
        <xdr:cNvCxnSpPr/>
      </xdr:nvCxnSpPr>
      <xdr:spPr>
        <a:xfrm flipH="1" flipV="1">
          <a:off x="13521592308" y="160521487"/>
          <a:ext cx="1585872" cy="814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553591</xdr:colOff>
      <xdr:row>51</xdr:row>
      <xdr:rowOff>161517</xdr:rowOff>
    </xdr:from>
    <xdr:ext cx="1813451"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06E46DF6-BD02-204D-95FF-CE0E5DF2DAAA}"/>
                </a:ext>
              </a:extLst>
            </xdr:cNvPr>
            <xdr:cNvSpPr txBox="1"/>
          </xdr:nvSpPr>
          <xdr:spPr>
            <a:xfrm>
              <a:off x="13519322958" y="1604228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&gt;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06E46DF6-BD02-204D-95FF-CE0E5DF2DAAA}"/>
                </a:ext>
              </a:extLst>
            </xdr:cNvPr>
            <xdr:cNvSpPr txBox="1"/>
          </xdr:nvSpPr>
          <xdr:spPr>
            <a:xfrm>
              <a:off x="13519322958" y="1604228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𝑃&gt;𝑃∗</a:t>
              </a:r>
              <a:endParaRPr lang="en-US" sz="1100"/>
            </a:p>
          </xdr:txBody>
        </xdr:sp>
      </mc:Fallback>
    </mc:AlternateContent>
    <xdr:clientData/>
  </xdr:oneCellAnchor>
  <xdr:twoCellAnchor>
    <xdr:from>
      <xdr:col>2</xdr:col>
      <xdr:colOff>56988</xdr:colOff>
      <xdr:row>51</xdr:row>
      <xdr:rowOff>16282</xdr:rowOff>
    </xdr:from>
    <xdr:to>
      <xdr:col>4</xdr:col>
      <xdr:colOff>113976</xdr:colOff>
      <xdr:row>51</xdr:row>
      <xdr:rowOff>154680</xdr:rowOff>
    </xdr:to>
    <xdr:sp macro="" textlink="">
      <xdr:nvSpPr>
        <xdr:cNvPr id="66" name="Left Brace 65">
          <a:extLst>
            <a:ext uri="{FF2B5EF4-FFF2-40B4-BE49-F238E27FC236}">
              <a16:creationId xmlns:a16="http://schemas.microsoft.com/office/drawing/2014/main" id="{079A60CF-9973-6047-AE12-DA28E1233D6C}"/>
            </a:ext>
          </a:extLst>
        </xdr:cNvPr>
        <xdr:cNvSpPr/>
      </xdr:nvSpPr>
      <xdr:spPr>
        <a:xfrm rot="5400000">
          <a:off x="13522360819" y="159492787"/>
          <a:ext cx="138398" cy="1707988"/>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740833</xdr:colOff>
      <xdr:row>57</xdr:row>
      <xdr:rowOff>179102</xdr:rowOff>
    </xdr:from>
    <xdr:to>
      <xdr:col>2</xdr:col>
      <xdr:colOff>553590</xdr:colOff>
      <xdr:row>58</xdr:row>
      <xdr:rowOff>138398</xdr:rowOff>
    </xdr:to>
    <xdr:cxnSp macro="">
      <xdr:nvCxnSpPr>
        <xdr:cNvPr id="67" name="Straight Arrow Connector 66">
          <a:extLst>
            <a:ext uri="{FF2B5EF4-FFF2-40B4-BE49-F238E27FC236}">
              <a16:creationId xmlns:a16="http://schemas.microsoft.com/office/drawing/2014/main" id="{4B54FD23-EAF7-1843-AA22-3ECFE1888B35}"/>
            </a:ext>
          </a:extLst>
        </xdr:cNvPr>
        <xdr:cNvCxnSpPr/>
      </xdr:nvCxnSpPr>
      <xdr:spPr>
        <a:xfrm flipH="1" flipV="1">
          <a:off x="13522787410" y="161659602"/>
          <a:ext cx="638257" cy="1624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545448</xdr:colOff>
      <xdr:row>57</xdr:row>
      <xdr:rowOff>130255</xdr:rowOff>
    </xdr:from>
    <xdr:to>
      <xdr:col>4</xdr:col>
      <xdr:colOff>170962</xdr:colOff>
      <xdr:row>58</xdr:row>
      <xdr:rowOff>105834</xdr:rowOff>
    </xdr:to>
    <xdr:cxnSp macro="">
      <xdr:nvCxnSpPr>
        <xdr:cNvPr id="69" name="Straight Arrow Connector 68">
          <a:extLst>
            <a:ext uri="{FF2B5EF4-FFF2-40B4-BE49-F238E27FC236}">
              <a16:creationId xmlns:a16="http://schemas.microsoft.com/office/drawing/2014/main" id="{01FC7B94-543F-9644-86D1-75620F527A66}"/>
            </a:ext>
          </a:extLst>
        </xdr:cNvPr>
        <xdr:cNvCxnSpPr/>
      </xdr:nvCxnSpPr>
      <xdr:spPr>
        <a:xfrm flipV="1">
          <a:off x="13521519038" y="161610755"/>
          <a:ext cx="451014" cy="1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154680</xdr:colOff>
      <xdr:row>53</xdr:row>
      <xdr:rowOff>179103</xdr:rowOff>
    </xdr:from>
    <xdr:to>
      <xdr:col>2</xdr:col>
      <xdr:colOff>464038</xdr:colOff>
      <xdr:row>56</xdr:row>
      <xdr:rowOff>48845</xdr:rowOff>
    </xdr:to>
    <xdr:cxnSp macro="">
      <xdr:nvCxnSpPr>
        <xdr:cNvPr id="70" name="Straight Arrow Connector 69">
          <a:extLst>
            <a:ext uri="{FF2B5EF4-FFF2-40B4-BE49-F238E27FC236}">
              <a16:creationId xmlns:a16="http://schemas.microsoft.com/office/drawing/2014/main" id="{22E27185-6BDF-A44D-A348-48E644E58E1C}"/>
            </a:ext>
          </a:extLst>
        </xdr:cNvPr>
        <xdr:cNvCxnSpPr/>
      </xdr:nvCxnSpPr>
      <xdr:spPr>
        <a:xfrm flipH="1">
          <a:off x="13522876962" y="160846803"/>
          <a:ext cx="309358" cy="4793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569871</xdr:colOff>
      <xdr:row>53</xdr:row>
      <xdr:rowOff>130257</xdr:rowOff>
    </xdr:from>
    <xdr:to>
      <xdr:col>4</xdr:col>
      <xdr:colOff>97693</xdr:colOff>
      <xdr:row>56</xdr:row>
      <xdr:rowOff>40705</xdr:rowOff>
    </xdr:to>
    <xdr:cxnSp macro="">
      <xdr:nvCxnSpPr>
        <xdr:cNvPr id="71" name="Straight Arrow Connector 70">
          <a:extLst>
            <a:ext uri="{FF2B5EF4-FFF2-40B4-BE49-F238E27FC236}">
              <a16:creationId xmlns:a16="http://schemas.microsoft.com/office/drawing/2014/main" id="{D8D718FB-A662-844C-8AA7-828C3DBA3EAC}"/>
            </a:ext>
          </a:extLst>
        </xdr:cNvPr>
        <xdr:cNvCxnSpPr/>
      </xdr:nvCxnSpPr>
      <xdr:spPr>
        <a:xfrm>
          <a:off x="13521592307" y="160797957"/>
          <a:ext cx="353322" cy="5200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374487</xdr:colOff>
      <xdr:row>135</xdr:row>
      <xdr:rowOff>73270</xdr:rowOff>
    </xdr:from>
    <xdr:to>
      <xdr:col>5</xdr:col>
      <xdr:colOff>390769</xdr:colOff>
      <xdr:row>152</xdr:row>
      <xdr:rowOff>122116</xdr:rowOff>
    </xdr:to>
    <xdr:cxnSp macro="">
      <xdr:nvCxnSpPr>
        <xdr:cNvPr id="72" name="Straight Arrow Connector 71">
          <a:extLst>
            <a:ext uri="{FF2B5EF4-FFF2-40B4-BE49-F238E27FC236}">
              <a16:creationId xmlns:a16="http://schemas.microsoft.com/office/drawing/2014/main" id="{45CFA75F-A4EA-D043-80AB-54DF6800F525}"/>
            </a:ext>
          </a:extLst>
        </xdr:cNvPr>
        <xdr:cNvCxnSpPr/>
      </xdr:nvCxnSpPr>
      <xdr:spPr>
        <a:xfrm flipH="1" flipV="1">
          <a:off x="13520473731" y="1774033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148</xdr:row>
      <xdr:rowOff>122115</xdr:rowOff>
    </xdr:from>
    <xdr:to>
      <xdr:col>6</xdr:col>
      <xdr:colOff>195384</xdr:colOff>
      <xdr:row>148</xdr:row>
      <xdr:rowOff>130256</xdr:rowOff>
    </xdr:to>
    <xdr:cxnSp macro="">
      <xdr:nvCxnSpPr>
        <xdr:cNvPr id="73" name="Straight Arrow Connector 72">
          <a:extLst>
            <a:ext uri="{FF2B5EF4-FFF2-40B4-BE49-F238E27FC236}">
              <a16:creationId xmlns:a16="http://schemas.microsoft.com/office/drawing/2014/main" id="{2093727B-56DE-584D-9A80-97C2B5B56BFB}"/>
            </a:ext>
          </a:extLst>
        </xdr:cNvPr>
        <xdr:cNvCxnSpPr/>
      </xdr:nvCxnSpPr>
      <xdr:spPr>
        <a:xfrm>
          <a:off x="13519843616" y="1800938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136</xdr:row>
      <xdr:rowOff>56987</xdr:rowOff>
    </xdr:from>
    <xdr:to>
      <xdr:col>4</xdr:col>
      <xdr:colOff>748974</xdr:colOff>
      <xdr:row>146</xdr:row>
      <xdr:rowOff>146539</xdr:rowOff>
    </xdr:to>
    <xdr:sp macro="" textlink="">
      <xdr:nvSpPr>
        <xdr:cNvPr id="74" name="Freeform 73">
          <a:extLst>
            <a:ext uri="{FF2B5EF4-FFF2-40B4-BE49-F238E27FC236}">
              <a16:creationId xmlns:a16="http://schemas.microsoft.com/office/drawing/2014/main" id="{9AF3EBEE-81D6-C64B-8BE5-FFE1F57BA38E}"/>
            </a:ext>
          </a:extLst>
        </xdr:cNvPr>
        <xdr:cNvSpPr/>
      </xdr:nvSpPr>
      <xdr:spPr>
        <a:xfrm>
          <a:off x="13520941026" y="1775902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135</xdr:row>
      <xdr:rowOff>196839</xdr:rowOff>
    </xdr:from>
    <xdr:to>
      <xdr:col>4</xdr:col>
      <xdr:colOff>188097</xdr:colOff>
      <xdr:row>146</xdr:row>
      <xdr:rowOff>53216</xdr:rowOff>
    </xdr:to>
    <xdr:sp macro="" textlink="">
      <xdr:nvSpPr>
        <xdr:cNvPr id="75" name="Freeform 74">
          <a:extLst>
            <a:ext uri="{FF2B5EF4-FFF2-40B4-BE49-F238E27FC236}">
              <a16:creationId xmlns:a16="http://schemas.microsoft.com/office/drawing/2014/main" id="{1C18C9F5-01D9-EF48-B227-562AD06D4FB5}"/>
            </a:ext>
          </a:extLst>
        </xdr:cNvPr>
        <xdr:cNvSpPr/>
      </xdr:nvSpPr>
      <xdr:spPr>
        <a:xfrm rot="4861875">
          <a:off x="13521399062" y="1776297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143</xdr:row>
      <xdr:rowOff>122116</xdr:rowOff>
    </xdr:from>
    <xdr:to>
      <xdr:col>3</xdr:col>
      <xdr:colOff>154679</xdr:colOff>
      <xdr:row>144</xdr:row>
      <xdr:rowOff>130257</xdr:rowOff>
    </xdr:to>
    <xdr:sp macro="" textlink="">
      <xdr:nvSpPr>
        <xdr:cNvPr id="77" name="Oval 76">
          <a:extLst>
            <a:ext uri="{FF2B5EF4-FFF2-40B4-BE49-F238E27FC236}">
              <a16:creationId xmlns:a16="http://schemas.microsoft.com/office/drawing/2014/main" id="{BCCBC15F-CFDA-B64F-83CF-D0C89B26DABA}"/>
            </a:ext>
          </a:extLst>
        </xdr:cNvPr>
        <xdr:cNvSpPr/>
      </xdr:nvSpPr>
      <xdr:spPr>
        <a:xfrm>
          <a:off x="13522360821" y="1790778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282669</xdr:colOff>
      <xdr:row>133</xdr:row>
      <xdr:rowOff>151471</xdr:rowOff>
    </xdr:from>
    <xdr:to>
      <xdr:col>4</xdr:col>
      <xdr:colOff>765887</xdr:colOff>
      <xdr:row>143</xdr:row>
      <xdr:rowOff>86345</xdr:rowOff>
    </xdr:to>
    <xdr:sp macro="" textlink="">
      <xdr:nvSpPr>
        <xdr:cNvPr id="78" name="Freeform 77">
          <a:extLst>
            <a:ext uri="{FF2B5EF4-FFF2-40B4-BE49-F238E27FC236}">
              <a16:creationId xmlns:a16="http://schemas.microsoft.com/office/drawing/2014/main" id="{11D8EF53-C3F8-E642-BAAF-E6DB6B767AF6}"/>
            </a:ext>
          </a:extLst>
        </xdr:cNvPr>
        <xdr:cNvSpPr/>
      </xdr:nvSpPr>
      <xdr:spPr>
        <a:xfrm>
          <a:off x="13520924113" y="177075171"/>
          <a:ext cx="2134218" cy="1966874"/>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527135</xdr:colOff>
      <xdr:row>141</xdr:row>
      <xdr:rowOff>39931</xdr:rowOff>
    </xdr:from>
    <xdr:to>
      <xdr:col>3</xdr:col>
      <xdr:colOff>706238</xdr:colOff>
      <xdr:row>142</xdr:row>
      <xdr:rowOff>46593</xdr:rowOff>
    </xdr:to>
    <xdr:sp macro="" textlink="">
      <xdr:nvSpPr>
        <xdr:cNvPr id="79" name="Oval 78">
          <a:extLst>
            <a:ext uri="{FF2B5EF4-FFF2-40B4-BE49-F238E27FC236}">
              <a16:creationId xmlns:a16="http://schemas.microsoft.com/office/drawing/2014/main" id="{C8FA441C-6E86-B14E-9837-A5B7987925C0}"/>
            </a:ext>
          </a:extLst>
        </xdr:cNvPr>
        <xdr:cNvSpPr/>
      </xdr:nvSpPr>
      <xdr:spPr>
        <a:xfrm>
          <a:off x="13521809262" y="178589231"/>
          <a:ext cx="179103" cy="2098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374487</xdr:colOff>
      <xdr:row>171</xdr:row>
      <xdr:rowOff>73270</xdr:rowOff>
    </xdr:from>
    <xdr:to>
      <xdr:col>5</xdr:col>
      <xdr:colOff>390769</xdr:colOff>
      <xdr:row>188</xdr:row>
      <xdr:rowOff>122116</xdr:rowOff>
    </xdr:to>
    <xdr:cxnSp macro="">
      <xdr:nvCxnSpPr>
        <xdr:cNvPr id="80" name="Straight Arrow Connector 79">
          <a:extLst>
            <a:ext uri="{FF2B5EF4-FFF2-40B4-BE49-F238E27FC236}">
              <a16:creationId xmlns:a16="http://schemas.microsoft.com/office/drawing/2014/main" id="{35235293-E178-9146-A109-7847F41952D5}"/>
            </a:ext>
          </a:extLst>
        </xdr:cNvPr>
        <xdr:cNvCxnSpPr/>
      </xdr:nvCxnSpPr>
      <xdr:spPr>
        <a:xfrm flipH="1" flipV="1">
          <a:off x="13520473731" y="1847185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184</xdr:row>
      <xdr:rowOff>122115</xdr:rowOff>
    </xdr:from>
    <xdr:to>
      <xdr:col>6</xdr:col>
      <xdr:colOff>195384</xdr:colOff>
      <xdr:row>184</xdr:row>
      <xdr:rowOff>130256</xdr:rowOff>
    </xdr:to>
    <xdr:cxnSp macro="">
      <xdr:nvCxnSpPr>
        <xdr:cNvPr id="81" name="Straight Arrow Connector 80">
          <a:extLst>
            <a:ext uri="{FF2B5EF4-FFF2-40B4-BE49-F238E27FC236}">
              <a16:creationId xmlns:a16="http://schemas.microsoft.com/office/drawing/2014/main" id="{803217E7-D026-C34A-8FEB-E67998EBD249}"/>
            </a:ext>
          </a:extLst>
        </xdr:cNvPr>
        <xdr:cNvCxnSpPr/>
      </xdr:nvCxnSpPr>
      <xdr:spPr>
        <a:xfrm>
          <a:off x="13519843616" y="187409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172</xdr:row>
      <xdr:rowOff>56987</xdr:rowOff>
    </xdr:from>
    <xdr:to>
      <xdr:col>4</xdr:col>
      <xdr:colOff>748974</xdr:colOff>
      <xdr:row>182</xdr:row>
      <xdr:rowOff>146539</xdr:rowOff>
    </xdr:to>
    <xdr:sp macro="" textlink="">
      <xdr:nvSpPr>
        <xdr:cNvPr id="82" name="Freeform 81">
          <a:extLst>
            <a:ext uri="{FF2B5EF4-FFF2-40B4-BE49-F238E27FC236}">
              <a16:creationId xmlns:a16="http://schemas.microsoft.com/office/drawing/2014/main" id="{0F902399-8950-AA4B-88AB-C055482B0025}"/>
            </a:ext>
          </a:extLst>
        </xdr:cNvPr>
        <xdr:cNvSpPr/>
      </xdr:nvSpPr>
      <xdr:spPr>
        <a:xfrm>
          <a:off x="13520941026" y="184905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171</xdr:row>
      <xdr:rowOff>196839</xdr:rowOff>
    </xdr:from>
    <xdr:to>
      <xdr:col>4</xdr:col>
      <xdr:colOff>188097</xdr:colOff>
      <xdr:row>182</xdr:row>
      <xdr:rowOff>53216</xdr:rowOff>
    </xdr:to>
    <xdr:sp macro="" textlink="">
      <xdr:nvSpPr>
        <xdr:cNvPr id="91" name="Freeform 90">
          <a:extLst>
            <a:ext uri="{FF2B5EF4-FFF2-40B4-BE49-F238E27FC236}">
              <a16:creationId xmlns:a16="http://schemas.microsoft.com/office/drawing/2014/main" id="{A231EA49-9413-9F4E-B290-B7ECAE92786E}"/>
            </a:ext>
          </a:extLst>
        </xdr:cNvPr>
        <xdr:cNvSpPr/>
      </xdr:nvSpPr>
      <xdr:spPr>
        <a:xfrm rot="4861875">
          <a:off x="13521399062" y="184944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179</xdr:row>
      <xdr:rowOff>122116</xdr:rowOff>
    </xdr:from>
    <xdr:to>
      <xdr:col>3</xdr:col>
      <xdr:colOff>154679</xdr:colOff>
      <xdr:row>180</xdr:row>
      <xdr:rowOff>130257</xdr:rowOff>
    </xdr:to>
    <xdr:sp macro="" textlink="">
      <xdr:nvSpPr>
        <xdr:cNvPr id="92" name="Oval 91">
          <a:extLst>
            <a:ext uri="{FF2B5EF4-FFF2-40B4-BE49-F238E27FC236}">
              <a16:creationId xmlns:a16="http://schemas.microsoft.com/office/drawing/2014/main" id="{F117CE2D-1393-1742-BAF8-A762DB03B8A3}"/>
            </a:ext>
          </a:extLst>
        </xdr:cNvPr>
        <xdr:cNvSpPr/>
      </xdr:nvSpPr>
      <xdr:spPr>
        <a:xfrm>
          <a:off x="13522360821" y="186393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139511</xdr:colOff>
      <xdr:row>174</xdr:row>
      <xdr:rowOff>59181</xdr:rowOff>
    </xdr:from>
    <xdr:to>
      <xdr:col>3</xdr:col>
      <xdr:colOff>619832</xdr:colOff>
      <xdr:row>183</xdr:row>
      <xdr:rowOff>196794</xdr:rowOff>
    </xdr:to>
    <xdr:sp macro="" textlink="">
      <xdr:nvSpPr>
        <xdr:cNvPr id="93" name="Freeform 92">
          <a:extLst>
            <a:ext uri="{FF2B5EF4-FFF2-40B4-BE49-F238E27FC236}">
              <a16:creationId xmlns:a16="http://schemas.microsoft.com/office/drawing/2014/main" id="{F8D04A2D-3803-064C-8DF8-0B6218651180}"/>
            </a:ext>
          </a:extLst>
        </xdr:cNvPr>
        <xdr:cNvSpPr/>
      </xdr:nvSpPr>
      <xdr:spPr>
        <a:xfrm>
          <a:off x="13521895668" y="185314081"/>
          <a:ext cx="2131321" cy="196641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374487</xdr:colOff>
      <xdr:row>206</xdr:row>
      <xdr:rowOff>73270</xdr:rowOff>
    </xdr:from>
    <xdr:to>
      <xdr:col>5</xdr:col>
      <xdr:colOff>390769</xdr:colOff>
      <xdr:row>223</xdr:row>
      <xdr:rowOff>122116</xdr:rowOff>
    </xdr:to>
    <xdr:cxnSp macro="">
      <xdr:nvCxnSpPr>
        <xdr:cNvPr id="104" name="Straight Arrow Connector 103">
          <a:extLst>
            <a:ext uri="{FF2B5EF4-FFF2-40B4-BE49-F238E27FC236}">
              <a16:creationId xmlns:a16="http://schemas.microsoft.com/office/drawing/2014/main" id="{3EB68C84-3EF4-744B-866B-ACECB7F2BB43}"/>
            </a:ext>
          </a:extLst>
        </xdr:cNvPr>
        <xdr:cNvCxnSpPr/>
      </xdr:nvCxnSpPr>
      <xdr:spPr>
        <a:xfrm flipH="1" flipV="1">
          <a:off x="13520473731" y="1918305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219</xdr:row>
      <xdr:rowOff>122115</xdr:rowOff>
    </xdr:from>
    <xdr:to>
      <xdr:col>6</xdr:col>
      <xdr:colOff>195384</xdr:colOff>
      <xdr:row>219</xdr:row>
      <xdr:rowOff>130256</xdr:rowOff>
    </xdr:to>
    <xdr:cxnSp macro="">
      <xdr:nvCxnSpPr>
        <xdr:cNvPr id="113" name="Straight Arrow Connector 112">
          <a:extLst>
            <a:ext uri="{FF2B5EF4-FFF2-40B4-BE49-F238E27FC236}">
              <a16:creationId xmlns:a16="http://schemas.microsoft.com/office/drawing/2014/main" id="{888798B2-74AF-CD41-B73D-7622C0C4A9D5}"/>
            </a:ext>
          </a:extLst>
        </xdr:cNvPr>
        <xdr:cNvCxnSpPr/>
      </xdr:nvCxnSpPr>
      <xdr:spPr>
        <a:xfrm>
          <a:off x="13519843616" y="194521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207</xdr:row>
      <xdr:rowOff>56987</xdr:rowOff>
    </xdr:from>
    <xdr:to>
      <xdr:col>4</xdr:col>
      <xdr:colOff>748974</xdr:colOff>
      <xdr:row>217</xdr:row>
      <xdr:rowOff>146539</xdr:rowOff>
    </xdr:to>
    <xdr:sp macro="" textlink="">
      <xdr:nvSpPr>
        <xdr:cNvPr id="118" name="Freeform 117">
          <a:extLst>
            <a:ext uri="{FF2B5EF4-FFF2-40B4-BE49-F238E27FC236}">
              <a16:creationId xmlns:a16="http://schemas.microsoft.com/office/drawing/2014/main" id="{3A273D7A-85AE-E641-A1C4-CF8E0A4E409E}"/>
            </a:ext>
          </a:extLst>
        </xdr:cNvPr>
        <xdr:cNvSpPr/>
      </xdr:nvSpPr>
      <xdr:spPr>
        <a:xfrm>
          <a:off x="13520941026" y="192017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206</xdr:row>
      <xdr:rowOff>196839</xdr:rowOff>
    </xdr:from>
    <xdr:to>
      <xdr:col>4</xdr:col>
      <xdr:colOff>188097</xdr:colOff>
      <xdr:row>217</xdr:row>
      <xdr:rowOff>53216</xdr:rowOff>
    </xdr:to>
    <xdr:sp macro="" textlink="">
      <xdr:nvSpPr>
        <xdr:cNvPr id="124" name="Freeform 123">
          <a:extLst>
            <a:ext uri="{FF2B5EF4-FFF2-40B4-BE49-F238E27FC236}">
              <a16:creationId xmlns:a16="http://schemas.microsoft.com/office/drawing/2014/main" id="{A5B03DBB-794C-724B-97F4-9BE8A0B89C50}"/>
            </a:ext>
          </a:extLst>
        </xdr:cNvPr>
        <xdr:cNvSpPr/>
      </xdr:nvSpPr>
      <xdr:spPr>
        <a:xfrm rot="4861875">
          <a:off x="13521399062" y="192056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214</xdr:row>
      <xdr:rowOff>122116</xdr:rowOff>
    </xdr:from>
    <xdr:to>
      <xdr:col>3</xdr:col>
      <xdr:colOff>154679</xdr:colOff>
      <xdr:row>215</xdr:row>
      <xdr:rowOff>130257</xdr:rowOff>
    </xdr:to>
    <xdr:sp macro="" textlink="">
      <xdr:nvSpPr>
        <xdr:cNvPr id="125" name="Oval 124">
          <a:extLst>
            <a:ext uri="{FF2B5EF4-FFF2-40B4-BE49-F238E27FC236}">
              <a16:creationId xmlns:a16="http://schemas.microsoft.com/office/drawing/2014/main" id="{C03955F0-DB8D-584F-97AC-9A5BC2F0CD1F}"/>
            </a:ext>
          </a:extLst>
        </xdr:cNvPr>
        <xdr:cNvSpPr/>
      </xdr:nvSpPr>
      <xdr:spPr>
        <a:xfrm>
          <a:off x="13522360821" y="193505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0</xdr:colOff>
      <xdr:row>214</xdr:row>
      <xdr:rowOff>46178</xdr:rowOff>
    </xdr:from>
    <xdr:ext cx="1235438"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3136AAED-A646-F242-820C-BC39E385ABC9}"/>
                </a:ext>
              </a:extLst>
            </xdr:cNvPr>
            <xdr:cNvSpPr txBox="1"/>
          </xdr:nvSpPr>
          <xdr:spPr>
            <a:xfrm>
              <a:off x="13523832762" y="19342907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6" name="TextBox 125">
              <a:extLst>
                <a:ext uri="{FF2B5EF4-FFF2-40B4-BE49-F238E27FC236}">
                  <a16:creationId xmlns:a16="http://schemas.microsoft.com/office/drawing/2014/main" id="{3136AAED-A646-F242-820C-BC39E385ABC9}"/>
                </a:ext>
              </a:extLst>
            </xdr:cNvPr>
            <xdr:cNvSpPr txBox="1"/>
          </xdr:nvSpPr>
          <xdr:spPr>
            <a:xfrm>
              <a:off x="13523832762" y="19342907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oneCellAnchor>
    <xdr:from>
      <xdr:col>1</xdr:col>
      <xdr:colOff>425594</xdr:colOff>
      <xdr:row>132</xdr:row>
      <xdr:rowOff>195617</xdr:rowOff>
    </xdr:from>
    <xdr:ext cx="1235438"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53445FBB-A9D9-2043-AA26-41D5321B99F0}"/>
                </a:ext>
              </a:extLst>
            </xdr:cNvPr>
            <xdr:cNvSpPr txBox="1"/>
          </xdr:nvSpPr>
          <xdr:spPr>
            <a:xfrm>
              <a:off x="13522505468" y="17691611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53445FBB-A9D9-2043-AA26-41D5321B99F0}"/>
                </a:ext>
              </a:extLst>
            </xdr:cNvPr>
            <xdr:cNvSpPr txBox="1"/>
          </xdr:nvSpPr>
          <xdr:spPr>
            <a:xfrm>
              <a:off x="13522505468" y="17691611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696205</xdr:colOff>
      <xdr:row>173</xdr:row>
      <xdr:rowOff>170524</xdr:rowOff>
    </xdr:from>
    <xdr:to>
      <xdr:col>1</xdr:col>
      <xdr:colOff>715625</xdr:colOff>
      <xdr:row>179</xdr:row>
      <xdr:rowOff>133885</xdr:rowOff>
    </xdr:to>
    <xdr:cxnSp macro="">
      <xdr:nvCxnSpPr>
        <xdr:cNvPr id="130" name="Straight Arrow Connector 129">
          <a:extLst>
            <a:ext uri="{FF2B5EF4-FFF2-40B4-BE49-F238E27FC236}">
              <a16:creationId xmlns:a16="http://schemas.microsoft.com/office/drawing/2014/main" id="{6159C864-27D3-2F43-968A-811855BA0C15}"/>
            </a:ext>
          </a:extLst>
        </xdr:cNvPr>
        <xdr:cNvCxnSpPr/>
      </xdr:nvCxnSpPr>
      <xdr:spPr>
        <a:xfrm>
          <a:off x="13523450875" y="185222224"/>
          <a:ext cx="19420" cy="11825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86</xdr:row>
      <xdr:rowOff>122115</xdr:rowOff>
    </xdr:from>
    <xdr:to>
      <xdr:col>6</xdr:col>
      <xdr:colOff>195384</xdr:colOff>
      <xdr:row>86</xdr:row>
      <xdr:rowOff>130256</xdr:rowOff>
    </xdr:to>
    <xdr:cxnSp macro="">
      <xdr:nvCxnSpPr>
        <xdr:cNvPr id="132" name="Straight Arrow Connector 131">
          <a:extLst>
            <a:ext uri="{FF2B5EF4-FFF2-40B4-BE49-F238E27FC236}">
              <a16:creationId xmlns:a16="http://schemas.microsoft.com/office/drawing/2014/main" id="{E0AADB5E-466D-B440-A2F6-CB407EC61EFA}"/>
            </a:ext>
          </a:extLst>
        </xdr:cNvPr>
        <xdr:cNvCxnSpPr/>
      </xdr:nvCxnSpPr>
      <xdr:spPr>
        <a:xfrm>
          <a:off x="13519843616" y="167495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74</xdr:row>
      <xdr:rowOff>56987</xdr:rowOff>
    </xdr:from>
    <xdr:to>
      <xdr:col>4</xdr:col>
      <xdr:colOff>748974</xdr:colOff>
      <xdr:row>84</xdr:row>
      <xdr:rowOff>146539</xdr:rowOff>
    </xdr:to>
    <xdr:sp macro="" textlink="">
      <xdr:nvSpPr>
        <xdr:cNvPr id="139" name="Freeform 138">
          <a:extLst>
            <a:ext uri="{FF2B5EF4-FFF2-40B4-BE49-F238E27FC236}">
              <a16:creationId xmlns:a16="http://schemas.microsoft.com/office/drawing/2014/main" id="{F7D178E7-5F73-B547-9392-D99FE8633D2E}"/>
            </a:ext>
          </a:extLst>
        </xdr:cNvPr>
        <xdr:cNvSpPr/>
      </xdr:nvSpPr>
      <xdr:spPr>
        <a:xfrm>
          <a:off x="13520941026" y="164991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81</xdr:row>
      <xdr:rowOff>122116</xdr:rowOff>
    </xdr:from>
    <xdr:to>
      <xdr:col>3</xdr:col>
      <xdr:colOff>154679</xdr:colOff>
      <xdr:row>82</xdr:row>
      <xdr:rowOff>130257</xdr:rowOff>
    </xdr:to>
    <xdr:sp macro="" textlink="">
      <xdr:nvSpPr>
        <xdr:cNvPr id="141" name="Oval 140">
          <a:extLst>
            <a:ext uri="{FF2B5EF4-FFF2-40B4-BE49-F238E27FC236}">
              <a16:creationId xmlns:a16="http://schemas.microsoft.com/office/drawing/2014/main" id="{DBF94878-E34B-7F4E-A582-3294784AAC5F}"/>
            </a:ext>
          </a:extLst>
        </xdr:cNvPr>
        <xdr:cNvSpPr/>
      </xdr:nvSpPr>
      <xdr:spPr>
        <a:xfrm>
          <a:off x="13522360821" y="166479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73</xdr:row>
      <xdr:rowOff>105834</xdr:rowOff>
    </xdr:from>
    <xdr:to>
      <xdr:col>5</xdr:col>
      <xdr:colOff>439615</xdr:colOff>
      <xdr:row>90</xdr:row>
      <xdr:rowOff>154680</xdr:rowOff>
    </xdr:to>
    <xdr:cxnSp macro="">
      <xdr:nvCxnSpPr>
        <xdr:cNvPr id="144" name="Straight Arrow Connector 143">
          <a:extLst>
            <a:ext uri="{FF2B5EF4-FFF2-40B4-BE49-F238E27FC236}">
              <a16:creationId xmlns:a16="http://schemas.microsoft.com/office/drawing/2014/main" id="{92E05B89-1AF4-694D-B1E5-FE308F9C7498}"/>
            </a:ext>
          </a:extLst>
        </xdr:cNvPr>
        <xdr:cNvCxnSpPr/>
      </xdr:nvCxnSpPr>
      <xdr:spPr>
        <a:xfrm flipH="1" flipV="1">
          <a:off x="13520424885" y="1648375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65128</xdr:colOff>
      <xdr:row>72</xdr:row>
      <xdr:rowOff>170962</xdr:rowOff>
    </xdr:from>
    <xdr:to>
      <xdr:col>3</xdr:col>
      <xdr:colOff>89551</xdr:colOff>
      <xdr:row>86</xdr:row>
      <xdr:rowOff>162821</xdr:rowOff>
    </xdr:to>
    <xdr:cxnSp macro="">
      <xdr:nvCxnSpPr>
        <xdr:cNvPr id="145" name="Straight Connector 144">
          <a:extLst>
            <a:ext uri="{FF2B5EF4-FFF2-40B4-BE49-F238E27FC236}">
              <a16:creationId xmlns:a16="http://schemas.microsoft.com/office/drawing/2014/main" id="{0F6088F3-723C-DA4C-A51E-49048296B03F}"/>
            </a:ext>
          </a:extLst>
        </xdr:cNvPr>
        <xdr:cNvCxnSpPr/>
      </xdr:nvCxnSpPr>
      <xdr:spPr>
        <a:xfrm>
          <a:off x="13522425949" y="164699462"/>
          <a:ext cx="24423" cy="283665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71</xdr:row>
      <xdr:rowOff>153377</xdr:rowOff>
    </xdr:from>
    <xdr:ext cx="1235438"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B2C63A82-3323-0344-9E1F-4F6B5B675B39}"/>
                </a:ext>
              </a:extLst>
            </xdr:cNvPr>
            <xdr:cNvSpPr txBox="1"/>
          </xdr:nvSpPr>
          <xdr:spPr>
            <a:xfrm>
              <a:off x="13521796204" y="1644786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B2C63A82-3323-0344-9E1F-4F6B5B675B39}"/>
                </a:ext>
              </a:extLst>
            </xdr:cNvPr>
            <xdr:cNvSpPr txBox="1"/>
          </xdr:nvSpPr>
          <xdr:spPr>
            <a:xfrm>
              <a:off x="13521796204" y="1644786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97692</xdr:colOff>
      <xdr:row>112</xdr:row>
      <xdr:rowOff>122115</xdr:rowOff>
    </xdr:from>
    <xdr:to>
      <xdr:col>6</xdr:col>
      <xdr:colOff>195384</xdr:colOff>
      <xdr:row>112</xdr:row>
      <xdr:rowOff>130256</xdr:rowOff>
    </xdr:to>
    <xdr:cxnSp macro="">
      <xdr:nvCxnSpPr>
        <xdr:cNvPr id="152" name="Straight Arrow Connector 151">
          <a:extLst>
            <a:ext uri="{FF2B5EF4-FFF2-40B4-BE49-F238E27FC236}">
              <a16:creationId xmlns:a16="http://schemas.microsoft.com/office/drawing/2014/main" id="{1100E2E3-81B9-AF47-9769-DFA979B8A43B}"/>
            </a:ext>
          </a:extLst>
        </xdr:cNvPr>
        <xdr:cNvCxnSpPr/>
      </xdr:nvCxnSpPr>
      <xdr:spPr>
        <a:xfrm>
          <a:off x="13519843616" y="1727786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100</xdr:row>
      <xdr:rowOff>56987</xdr:rowOff>
    </xdr:from>
    <xdr:to>
      <xdr:col>4</xdr:col>
      <xdr:colOff>748974</xdr:colOff>
      <xdr:row>110</xdr:row>
      <xdr:rowOff>146539</xdr:rowOff>
    </xdr:to>
    <xdr:sp macro="" textlink="">
      <xdr:nvSpPr>
        <xdr:cNvPr id="155" name="Freeform 154">
          <a:extLst>
            <a:ext uri="{FF2B5EF4-FFF2-40B4-BE49-F238E27FC236}">
              <a16:creationId xmlns:a16="http://schemas.microsoft.com/office/drawing/2014/main" id="{0836E410-A0D9-FB4F-8BB0-F214E7814A94}"/>
            </a:ext>
          </a:extLst>
        </xdr:cNvPr>
        <xdr:cNvSpPr/>
      </xdr:nvSpPr>
      <xdr:spPr>
        <a:xfrm>
          <a:off x="13520941026" y="1702750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671964</xdr:colOff>
      <xdr:row>107</xdr:row>
      <xdr:rowOff>30584</xdr:rowOff>
    </xdr:from>
    <xdr:to>
      <xdr:col>3</xdr:col>
      <xdr:colOff>28823</xdr:colOff>
      <xdr:row>108</xdr:row>
      <xdr:rowOff>38725</xdr:rowOff>
    </xdr:to>
    <xdr:sp macro="" textlink="">
      <xdr:nvSpPr>
        <xdr:cNvPr id="156" name="Oval 155">
          <a:extLst>
            <a:ext uri="{FF2B5EF4-FFF2-40B4-BE49-F238E27FC236}">
              <a16:creationId xmlns:a16="http://schemas.microsoft.com/office/drawing/2014/main" id="{00AD0BC1-F46E-E347-8D6A-FBFF0C43F915}"/>
            </a:ext>
          </a:extLst>
        </xdr:cNvPr>
        <xdr:cNvSpPr/>
      </xdr:nvSpPr>
      <xdr:spPr>
        <a:xfrm>
          <a:off x="13522486677" y="171671084"/>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99</xdr:row>
      <xdr:rowOff>105834</xdr:rowOff>
    </xdr:from>
    <xdr:to>
      <xdr:col>5</xdr:col>
      <xdr:colOff>439615</xdr:colOff>
      <xdr:row>116</xdr:row>
      <xdr:rowOff>154680</xdr:rowOff>
    </xdr:to>
    <xdr:cxnSp macro="">
      <xdr:nvCxnSpPr>
        <xdr:cNvPr id="159" name="Straight Arrow Connector 158">
          <a:extLst>
            <a:ext uri="{FF2B5EF4-FFF2-40B4-BE49-F238E27FC236}">
              <a16:creationId xmlns:a16="http://schemas.microsoft.com/office/drawing/2014/main" id="{99D1DBB1-41EF-A048-9E24-8AB3A4D4AE12}"/>
            </a:ext>
          </a:extLst>
        </xdr:cNvPr>
        <xdr:cNvCxnSpPr/>
      </xdr:nvCxnSpPr>
      <xdr:spPr>
        <a:xfrm flipH="1" flipV="1">
          <a:off x="13520424885" y="1701207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377568</xdr:colOff>
      <xdr:row>107</xdr:row>
      <xdr:rowOff>148739</xdr:rowOff>
    </xdr:from>
    <xdr:to>
      <xdr:col>5</xdr:col>
      <xdr:colOff>400451</xdr:colOff>
      <xdr:row>107</xdr:row>
      <xdr:rowOff>171622</xdr:rowOff>
    </xdr:to>
    <xdr:cxnSp macro="">
      <xdr:nvCxnSpPr>
        <xdr:cNvPr id="162" name="Straight Connector 161">
          <a:extLst>
            <a:ext uri="{FF2B5EF4-FFF2-40B4-BE49-F238E27FC236}">
              <a16:creationId xmlns:a16="http://schemas.microsoft.com/office/drawing/2014/main" id="{E59DB873-9C78-B241-AD56-A6525665CA76}"/>
            </a:ext>
          </a:extLst>
        </xdr:cNvPr>
        <xdr:cNvCxnSpPr/>
      </xdr:nvCxnSpPr>
      <xdr:spPr>
        <a:xfrm>
          <a:off x="13520464049" y="171789239"/>
          <a:ext cx="4226583" cy="22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108</xdr:row>
      <xdr:rowOff>16081</xdr:rowOff>
    </xdr:from>
    <xdr:ext cx="1235438"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571D713-0BC2-CB43-A378-9B5FA5AAC77C}"/>
                </a:ext>
              </a:extLst>
            </xdr:cNvPr>
            <xdr:cNvSpPr txBox="1"/>
          </xdr:nvSpPr>
          <xdr:spPr>
            <a:xfrm>
              <a:off x="13523832762" y="1718597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571D713-0BC2-CB43-A378-9B5FA5AAC77C}"/>
                </a:ext>
              </a:extLst>
            </xdr:cNvPr>
            <xdr:cNvSpPr txBox="1"/>
          </xdr:nvSpPr>
          <xdr:spPr>
            <a:xfrm>
              <a:off x="13523832762" y="1718597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0</xdr:col>
      <xdr:colOff>285968</xdr:colOff>
      <xdr:row>173</xdr:row>
      <xdr:rowOff>125228</xdr:rowOff>
    </xdr:from>
    <xdr:ext cx="123543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CF7DE946-D739-BA4A-9EC6-20ACA667894B}"/>
                </a:ext>
              </a:extLst>
            </xdr:cNvPr>
            <xdr:cNvSpPr txBox="1"/>
          </xdr:nvSpPr>
          <xdr:spPr>
            <a:xfrm>
              <a:off x="13523546794" y="18517692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6" name="TextBox 165">
              <a:extLst>
                <a:ext uri="{FF2B5EF4-FFF2-40B4-BE49-F238E27FC236}">
                  <a16:creationId xmlns:a16="http://schemas.microsoft.com/office/drawing/2014/main" id="{CF7DE946-D739-BA4A-9EC6-20ACA667894B}"/>
                </a:ext>
              </a:extLst>
            </xdr:cNvPr>
            <xdr:cNvSpPr txBox="1"/>
          </xdr:nvSpPr>
          <xdr:spPr>
            <a:xfrm>
              <a:off x="13523546794" y="18517692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803143</xdr:colOff>
      <xdr:row>180</xdr:row>
      <xdr:rowOff>118156</xdr:rowOff>
    </xdr:from>
    <xdr:to>
      <xdr:col>2</xdr:col>
      <xdr:colOff>160002</xdr:colOff>
      <xdr:row>181</xdr:row>
      <xdr:rowOff>126297</xdr:rowOff>
    </xdr:to>
    <xdr:sp macro="" textlink="">
      <xdr:nvSpPr>
        <xdr:cNvPr id="168" name="Oval 167">
          <a:extLst>
            <a:ext uri="{FF2B5EF4-FFF2-40B4-BE49-F238E27FC236}">
              <a16:creationId xmlns:a16="http://schemas.microsoft.com/office/drawing/2014/main" id="{B823D522-B458-9D4E-BF61-648AFCF06D93}"/>
            </a:ext>
          </a:extLst>
        </xdr:cNvPr>
        <xdr:cNvSpPr/>
      </xdr:nvSpPr>
      <xdr:spPr>
        <a:xfrm>
          <a:off x="13523180998" y="18659225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893355</xdr:colOff>
      <xdr:row>205</xdr:row>
      <xdr:rowOff>66060</xdr:rowOff>
    </xdr:from>
    <xdr:to>
      <xdr:col>3</xdr:col>
      <xdr:colOff>299050</xdr:colOff>
      <xdr:row>215</xdr:row>
      <xdr:rowOff>124436</xdr:rowOff>
    </xdr:to>
    <xdr:sp macro="" textlink="">
      <xdr:nvSpPr>
        <xdr:cNvPr id="170" name="Freeform 169">
          <a:extLst>
            <a:ext uri="{FF2B5EF4-FFF2-40B4-BE49-F238E27FC236}">
              <a16:creationId xmlns:a16="http://schemas.microsoft.com/office/drawing/2014/main" id="{6FB42D7E-D846-2F4D-A2AE-E9195DE15ACD}"/>
            </a:ext>
          </a:extLst>
        </xdr:cNvPr>
        <xdr:cNvSpPr/>
      </xdr:nvSpPr>
      <xdr:spPr>
        <a:xfrm rot="4861875">
          <a:off x="13522150460" y="191686150"/>
          <a:ext cx="2090376" cy="19583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118585</xdr:colOff>
      <xdr:row>210</xdr:row>
      <xdr:rowOff>0</xdr:rowOff>
    </xdr:from>
    <xdr:to>
      <xdr:col>4</xdr:col>
      <xdr:colOff>34044</xdr:colOff>
      <xdr:row>210</xdr:row>
      <xdr:rowOff>15419</xdr:rowOff>
    </xdr:to>
    <xdr:cxnSp macro="">
      <xdr:nvCxnSpPr>
        <xdr:cNvPr id="175" name="Straight Arrow Connector 174">
          <a:extLst>
            <a:ext uri="{FF2B5EF4-FFF2-40B4-BE49-F238E27FC236}">
              <a16:creationId xmlns:a16="http://schemas.microsoft.com/office/drawing/2014/main" id="{8C1927B9-8909-D142-9B75-D2944BB6D499}"/>
            </a:ext>
          </a:extLst>
        </xdr:cNvPr>
        <xdr:cNvCxnSpPr/>
      </xdr:nvCxnSpPr>
      <xdr:spPr>
        <a:xfrm flipV="1">
          <a:off x="13521655956" y="192570100"/>
          <a:ext cx="740959" cy="154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296435</xdr:colOff>
      <xdr:row>212</xdr:row>
      <xdr:rowOff>53892</xdr:rowOff>
    </xdr:from>
    <xdr:to>
      <xdr:col>2</xdr:col>
      <xdr:colOff>475538</xdr:colOff>
      <xdr:row>213</xdr:row>
      <xdr:rowOff>62033</xdr:rowOff>
    </xdr:to>
    <xdr:sp macro="" textlink="">
      <xdr:nvSpPr>
        <xdr:cNvPr id="176" name="Oval 175">
          <a:extLst>
            <a:ext uri="{FF2B5EF4-FFF2-40B4-BE49-F238E27FC236}">
              <a16:creationId xmlns:a16="http://schemas.microsoft.com/office/drawing/2014/main" id="{A8000F73-B09F-2F4B-AD3A-23A6F60D0BC1}"/>
            </a:ext>
          </a:extLst>
        </xdr:cNvPr>
        <xdr:cNvSpPr/>
      </xdr:nvSpPr>
      <xdr:spPr>
        <a:xfrm>
          <a:off x="13522865462" y="193030392"/>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2</xdr:col>
      <xdr:colOff>606778</xdr:colOff>
      <xdr:row>26</xdr:row>
      <xdr:rowOff>1882</xdr:rowOff>
    </xdr:from>
    <xdr:ext cx="491660" cy="401176"/>
    <xdr:pic>
      <xdr:nvPicPr>
        <xdr:cNvPr id="177" name="Picture 176">
          <a:extLst>
            <a:ext uri="{FF2B5EF4-FFF2-40B4-BE49-F238E27FC236}">
              <a16:creationId xmlns:a16="http://schemas.microsoft.com/office/drawing/2014/main" id="{CF8B6A4A-FE22-7C4E-8F05-3BCED249D57A}"/>
            </a:ext>
          </a:extLst>
        </xdr:cNvPr>
        <xdr:cNvPicPr>
          <a:picLocks noChangeAspect="1"/>
        </xdr:cNvPicPr>
      </xdr:nvPicPr>
      <xdr:blipFill>
        <a:blip xmlns:r="http://schemas.openxmlformats.org/officeDocument/2006/relationships" r:embed="rId8"/>
        <a:stretch>
          <a:fillRect/>
        </a:stretch>
      </xdr:blipFill>
      <xdr:spPr>
        <a:xfrm>
          <a:off x="13522242562" y="5448771"/>
          <a:ext cx="491660" cy="401176"/>
        </a:xfrm>
        <a:prstGeom prst="rect">
          <a:avLst/>
        </a:prstGeom>
      </xdr:spPr>
    </xdr:pic>
    <xdr:clientData/>
  </xdr:oneCellAnchor>
  <xdr:twoCellAnchor>
    <xdr:from>
      <xdr:col>2</xdr:col>
      <xdr:colOff>362345</xdr:colOff>
      <xdr:row>137</xdr:row>
      <xdr:rowOff>179378</xdr:rowOff>
    </xdr:from>
    <xdr:to>
      <xdr:col>2</xdr:col>
      <xdr:colOff>380283</xdr:colOff>
      <xdr:row>141</xdr:row>
      <xdr:rowOff>86102</xdr:rowOff>
    </xdr:to>
    <xdr:cxnSp macro="">
      <xdr:nvCxnSpPr>
        <xdr:cNvPr id="180" name="Straight Arrow Connector 179">
          <a:extLst>
            <a:ext uri="{FF2B5EF4-FFF2-40B4-BE49-F238E27FC236}">
              <a16:creationId xmlns:a16="http://schemas.microsoft.com/office/drawing/2014/main" id="{E2EC4FB1-84E1-BF48-B496-36B63D092582}"/>
            </a:ext>
          </a:extLst>
        </xdr:cNvPr>
        <xdr:cNvCxnSpPr/>
      </xdr:nvCxnSpPr>
      <xdr:spPr>
        <a:xfrm flipH="1" flipV="1">
          <a:off x="13522960717" y="177915878"/>
          <a:ext cx="17938" cy="7195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156838</xdr:colOff>
      <xdr:row>200</xdr:row>
      <xdr:rowOff>93307</xdr:rowOff>
    </xdr:from>
    <xdr:ext cx="2886420" cy="1489290"/>
    <xdr:pic>
      <xdr:nvPicPr>
        <xdr:cNvPr id="187" name="Picture 186">
          <a:extLst>
            <a:ext uri="{FF2B5EF4-FFF2-40B4-BE49-F238E27FC236}">
              <a16:creationId xmlns:a16="http://schemas.microsoft.com/office/drawing/2014/main" id="{3E35DEDB-51E1-F54E-92D4-9E5495FC2D12}"/>
            </a:ext>
          </a:extLst>
        </xdr:cNvPr>
        <xdr:cNvPicPr>
          <a:picLocks noChangeAspect="1"/>
        </xdr:cNvPicPr>
      </xdr:nvPicPr>
      <xdr:blipFill>
        <a:blip xmlns:r="http://schemas.openxmlformats.org/officeDocument/2006/relationships" r:embed="rId9"/>
        <a:stretch>
          <a:fillRect/>
        </a:stretch>
      </xdr:blipFill>
      <xdr:spPr>
        <a:xfrm>
          <a:off x="13516995742" y="190631407"/>
          <a:ext cx="2886420" cy="1489290"/>
        </a:xfrm>
        <a:prstGeom prst="rect">
          <a:avLst/>
        </a:prstGeom>
      </xdr:spPr>
    </xdr:pic>
    <xdr:clientData/>
  </xdr:oneCellAnchor>
  <xdr:twoCellAnchor>
    <xdr:from>
      <xdr:col>1</xdr:col>
      <xdr:colOff>97692</xdr:colOff>
      <xdr:row>254</xdr:row>
      <xdr:rowOff>122115</xdr:rowOff>
    </xdr:from>
    <xdr:to>
      <xdr:col>6</xdr:col>
      <xdr:colOff>195384</xdr:colOff>
      <xdr:row>254</xdr:row>
      <xdr:rowOff>130256</xdr:rowOff>
    </xdr:to>
    <xdr:cxnSp macro="">
      <xdr:nvCxnSpPr>
        <xdr:cNvPr id="188" name="Straight Arrow Connector 187">
          <a:extLst>
            <a:ext uri="{FF2B5EF4-FFF2-40B4-BE49-F238E27FC236}">
              <a16:creationId xmlns:a16="http://schemas.microsoft.com/office/drawing/2014/main" id="{26DFE3D7-ED8F-E54E-A410-BFBAF35DD32F}"/>
            </a:ext>
          </a:extLst>
        </xdr:cNvPr>
        <xdr:cNvCxnSpPr/>
      </xdr:nvCxnSpPr>
      <xdr:spPr>
        <a:xfrm>
          <a:off x="13519843616" y="201633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242</xdr:row>
      <xdr:rowOff>56987</xdr:rowOff>
    </xdr:from>
    <xdr:to>
      <xdr:col>4</xdr:col>
      <xdr:colOff>748974</xdr:colOff>
      <xdr:row>252</xdr:row>
      <xdr:rowOff>146539</xdr:rowOff>
    </xdr:to>
    <xdr:sp macro="" textlink="">
      <xdr:nvSpPr>
        <xdr:cNvPr id="189" name="Freeform 188">
          <a:extLst>
            <a:ext uri="{FF2B5EF4-FFF2-40B4-BE49-F238E27FC236}">
              <a16:creationId xmlns:a16="http://schemas.microsoft.com/office/drawing/2014/main" id="{1FB0FAED-F200-164A-80A1-1FDC86B3B7DF}"/>
            </a:ext>
          </a:extLst>
        </xdr:cNvPr>
        <xdr:cNvSpPr/>
      </xdr:nvSpPr>
      <xdr:spPr>
        <a:xfrm>
          <a:off x="13520941026" y="199129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241</xdr:row>
      <xdr:rowOff>196839</xdr:rowOff>
    </xdr:from>
    <xdr:to>
      <xdr:col>4</xdr:col>
      <xdr:colOff>188097</xdr:colOff>
      <xdr:row>252</xdr:row>
      <xdr:rowOff>53216</xdr:rowOff>
    </xdr:to>
    <xdr:sp macro="" textlink="">
      <xdr:nvSpPr>
        <xdr:cNvPr id="190" name="Freeform 189">
          <a:extLst>
            <a:ext uri="{FF2B5EF4-FFF2-40B4-BE49-F238E27FC236}">
              <a16:creationId xmlns:a16="http://schemas.microsoft.com/office/drawing/2014/main" id="{A9ABC0B8-CE99-8048-9966-EC8A82DD1507}"/>
            </a:ext>
          </a:extLst>
        </xdr:cNvPr>
        <xdr:cNvSpPr/>
      </xdr:nvSpPr>
      <xdr:spPr>
        <a:xfrm rot="4861875">
          <a:off x="13521399062" y="199168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249</xdr:row>
      <xdr:rowOff>122116</xdr:rowOff>
    </xdr:from>
    <xdr:to>
      <xdr:col>3</xdr:col>
      <xdr:colOff>154679</xdr:colOff>
      <xdr:row>250</xdr:row>
      <xdr:rowOff>130257</xdr:rowOff>
    </xdr:to>
    <xdr:sp macro="" textlink="">
      <xdr:nvSpPr>
        <xdr:cNvPr id="191" name="Oval 190">
          <a:extLst>
            <a:ext uri="{FF2B5EF4-FFF2-40B4-BE49-F238E27FC236}">
              <a16:creationId xmlns:a16="http://schemas.microsoft.com/office/drawing/2014/main" id="{1127CAEB-EA3E-5D44-AD54-C6C0BB02A74A}"/>
            </a:ext>
          </a:extLst>
        </xdr:cNvPr>
        <xdr:cNvSpPr/>
      </xdr:nvSpPr>
      <xdr:spPr>
        <a:xfrm>
          <a:off x="13522360821" y="200617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65031</xdr:colOff>
      <xdr:row>249</xdr:row>
      <xdr:rowOff>115034</xdr:rowOff>
    </xdr:from>
    <xdr:ext cx="123543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5EF017E5-1633-CC47-9EB0-B40D2BC3CE10}"/>
                </a:ext>
              </a:extLst>
            </xdr:cNvPr>
            <xdr:cNvSpPr txBox="1"/>
          </xdr:nvSpPr>
          <xdr:spPr>
            <a:xfrm>
              <a:off x="13523767731" y="20060993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5EF017E5-1633-CC47-9EB0-B40D2BC3CE10}"/>
                </a:ext>
              </a:extLst>
            </xdr:cNvPr>
            <xdr:cNvSpPr txBox="1"/>
          </xdr:nvSpPr>
          <xdr:spPr>
            <a:xfrm>
              <a:off x="13523767731" y="20060993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772711</xdr:colOff>
      <xdr:row>245</xdr:row>
      <xdr:rowOff>80331</xdr:rowOff>
    </xdr:from>
    <xdr:to>
      <xdr:col>4</xdr:col>
      <xdr:colOff>38253</xdr:colOff>
      <xdr:row>245</xdr:row>
      <xdr:rowOff>91807</xdr:rowOff>
    </xdr:to>
    <xdr:cxnSp macro="">
      <xdr:nvCxnSpPr>
        <xdr:cNvPr id="193" name="Straight Arrow Connector 192">
          <a:extLst>
            <a:ext uri="{FF2B5EF4-FFF2-40B4-BE49-F238E27FC236}">
              <a16:creationId xmlns:a16="http://schemas.microsoft.com/office/drawing/2014/main" id="{B33D9591-2919-894B-A128-09AC498918AA}"/>
            </a:ext>
          </a:extLst>
        </xdr:cNvPr>
        <xdr:cNvCxnSpPr/>
      </xdr:nvCxnSpPr>
      <xdr:spPr>
        <a:xfrm>
          <a:off x="13521651747" y="199762431"/>
          <a:ext cx="916542" cy="11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382530</xdr:colOff>
      <xdr:row>241</xdr:row>
      <xdr:rowOff>72680</xdr:rowOff>
    </xdr:from>
    <xdr:to>
      <xdr:col>5</xdr:col>
      <xdr:colOff>428434</xdr:colOff>
      <xdr:row>256</xdr:row>
      <xdr:rowOff>198916</xdr:rowOff>
    </xdr:to>
    <xdr:cxnSp macro="">
      <xdr:nvCxnSpPr>
        <xdr:cNvPr id="194" name="Straight Arrow Connector 193">
          <a:extLst>
            <a:ext uri="{FF2B5EF4-FFF2-40B4-BE49-F238E27FC236}">
              <a16:creationId xmlns:a16="http://schemas.microsoft.com/office/drawing/2014/main" id="{C367E9E9-8054-084E-A9C9-2A7733DFEE69}"/>
            </a:ext>
          </a:extLst>
        </xdr:cNvPr>
        <xdr:cNvCxnSpPr/>
      </xdr:nvCxnSpPr>
      <xdr:spPr>
        <a:xfrm flipH="1" flipV="1">
          <a:off x="13520436066" y="1989419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790177</xdr:colOff>
      <xdr:row>240</xdr:row>
      <xdr:rowOff>9399</xdr:rowOff>
    </xdr:from>
    <xdr:to>
      <xdr:col>3</xdr:col>
      <xdr:colOff>123066</xdr:colOff>
      <xdr:row>250</xdr:row>
      <xdr:rowOff>68517</xdr:rowOff>
    </xdr:to>
    <xdr:sp macro="" textlink="">
      <xdr:nvSpPr>
        <xdr:cNvPr id="195" name="Freeform 194">
          <a:extLst>
            <a:ext uri="{FF2B5EF4-FFF2-40B4-BE49-F238E27FC236}">
              <a16:creationId xmlns:a16="http://schemas.microsoft.com/office/drawing/2014/main" id="{CACB2C80-A8AE-B64F-A81C-31F23BBC25EE}"/>
            </a:ext>
          </a:extLst>
        </xdr:cNvPr>
        <xdr:cNvSpPr/>
      </xdr:nvSpPr>
      <xdr:spPr>
        <a:xfrm rot="4861875">
          <a:off x="13522289670" y="198778263"/>
          <a:ext cx="2091118" cy="18855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239056</xdr:colOff>
      <xdr:row>246</xdr:row>
      <xdr:rowOff>122746</xdr:rowOff>
    </xdr:from>
    <xdr:to>
      <xdr:col>2</xdr:col>
      <xdr:colOff>418159</xdr:colOff>
      <xdr:row>247</xdr:row>
      <xdr:rowOff>130888</xdr:rowOff>
    </xdr:to>
    <xdr:sp macro="" textlink="">
      <xdr:nvSpPr>
        <xdr:cNvPr id="196" name="Oval 195">
          <a:extLst>
            <a:ext uri="{FF2B5EF4-FFF2-40B4-BE49-F238E27FC236}">
              <a16:creationId xmlns:a16="http://schemas.microsoft.com/office/drawing/2014/main" id="{3178AEB3-B5D9-8B4B-99AB-ADC0BD07EE72}"/>
            </a:ext>
          </a:extLst>
        </xdr:cNvPr>
        <xdr:cNvSpPr/>
      </xdr:nvSpPr>
      <xdr:spPr>
        <a:xfrm>
          <a:off x="13522922841" y="200008046"/>
          <a:ext cx="179103" cy="211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97692</xdr:colOff>
      <xdr:row>281</xdr:row>
      <xdr:rowOff>122115</xdr:rowOff>
    </xdr:from>
    <xdr:to>
      <xdr:col>6</xdr:col>
      <xdr:colOff>195384</xdr:colOff>
      <xdr:row>281</xdr:row>
      <xdr:rowOff>130256</xdr:rowOff>
    </xdr:to>
    <xdr:cxnSp macro="">
      <xdr:nvCxnSpPr>
        <xdr:cNvPr id="197" name="Straight Arrow Connector 196">
          <a:extLst>
            <a:ext uri="{FF2B5EF4-FFF2-40B4-BE49-F238E27FC236}">
              <a16:creationId xmlns:a16="http://schemas.microsoft.com/office/drawing/2014/main" id="{F744CA07-097F-F74C-BE87-AF6C3C968D18}"/>
            </a:ext>
          </a:extLst>
        </xdr:cNvPr>
        <xdr:cNvCxnSpPr/>
      </xdr:nvCxnSpPr>
      <xdr:spPr>
        <a:xfrm>
          <a:off x="13519843616" y="207119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269</xdr:row>
      <xdr:rowOff>56987</xdr:rowOff>
    </xdr:from>
    <xdr:to>
      <xdr:col>4</xdr:col>
      <xdr:colOff>748974</xdr:colOff>
      <xdr:row>279</xdr:row>
      <xdr:rowOff>146539</xdr:rowOff>
    </xdr:to>
    <xdr:sp macro="" textlink="">
      <xdr:nvSpPr>
        <xdr:cNvPr id="198" name="Freeform 197">
          <a:extLst>
            <a:ext uri="{FF2B5EF4-FFF2-40B4-BE49-F238E27FC236}">
              <a16:creationId xmlns:a16="http://schemas.microsoft.com/office/drawing/2014/main" id="{620AC30B-1ED5-B74F-98FD-2C3E20CAE20E}"/>
            </a:ext>
          </a:extLst>
        </xdr:cNvPr>
        <xdr:cNvSpPr/>
      </xdr:nvSpPr>
      <xdr:spPr>
        <a:xfrm>
          <a:off x="13520941026" y="204615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268</xdr:row>
      <xdr:rowOff>196839</xdr:rowOff>
    </xdr:from>
    <xdr:to>
      <xdr:col>4</xdr:col>
      <xdr:colOff>188097</xdr:colOff>
      <xdr:row>279</xdr:row>
      <xdr:rowOff>53216</xdr:rowOff>
    </xdr:to>
    <xdr:sp macro="" textlink="">
      <xdr:nvSpPr>
        <xdr:cNvPr id="199" name="Freeform 198">
          <a:extLst>
            <a:ext uri="{FF2B5EF4-FFF2-40B4-BE49-F238E27FC236}">
              <a16:creationId xmlns:a16="http://schemas.microsoft.com/office/drawing/2014/main" id="{DD209EF2-4A97-874E-A92A-69AFE890D830}"/>
            </a:ext>
          </a:extLst>
        </xdr:cNvPr>
        <xdr:cNvSpPr/>
      </xdr:nvSpPr>
      <xdr:spPr>
        <a:xfrm rot="4861875">
          <a:off x="13521399062" y="2046553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276</xdr:row>
      <xdr:rowOff>122116</xdr:rowOff>
    </xdr:from>
    <xdr:to>
      <xdr:col>3</xdr:col>
      <xdr:colOff>154679</xdr:colOff>
      <xdr:row>277</xdr:row>
      <xdr:rowOff>130257</xdr:rowOff>
    </xdr:to>
    <xdr:sp macro="" textlink="">
      <xdr:nvSpPr>
        <xdr:cNvPr id="200" name="Oval 199">
          <a:extLst>
            <a:ext uri="{FF2B5EF4-FFF2-40B4-BE49-F238E27FC236}">
              <a16:creationId xmlns:a16="http://schemas.microsoft.com/office/drawing/2014/main" id="{568C0FFE-9B7C-CA44-A970-5707841D7EF4}"/>
            </a:ext>
          </a:extLst>
        </xdr:cNvPr>
        <xdr:cNvSpPr/>
      </xdr:nvSpPr>
      <xdr:spPr>
        <a:xfrm>
          <a:off x="13522360821" y="206103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696206</xdr:colOff>
      <xdr:row>279</xdr:row>
      <xdr:rowOff>53829</xdr:rowOff>
    </xdr:from>
    <xdr:ext cx="1235438"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280CE8C6-2ECB-A14A-B25A-2BC3F1209221}"/>
                </a:ext>
              </a:extLst>
            </xdr:cNvPr>
            <xdr:cNvSpPr txBox="1"/>
          </xdr:nvSpPr>
          <xdr:spPr>
            <a:xfrm>
              <a:off x="13522234856" y="20664472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1" name="TextBox 200">
              <a:extLst>
                <a:ext uri="{FF2B5EF4-FFF2-40B4-BE49-F238E27FC236}">
                  <a16:creationId xmlns:a16="http://schemas.microsoft.com/office/drawing/2014/main" id="{280CE8C6-2ECB-A14A-B25A-2BC3F1209221}"/>
                </a:ext>
              </a:extLst>
            </xdr:cNvPr>
            <xdr:cNvSpPr txBox="1"/>
          </xdr:nvSpPr>
          <xdr:spPr>
            <a:xfrm>
              <a:off x="13522234856" y="20664472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382530</xdr:colOff>
      <xdr:row>268</xdr:row>
      <xdr:rowOff>72680</xdr:rowOff>
    </xdr:from>
    <xdr:to>
      <xdr:col>5</xdr:col>
      <xdr:colOff>428434</xdr:colOff>
      <xdr:row>283</xdr:row>
      <xdr:rowOff>198916</xdr:rowOff>
    </xdr:to>
    <xdr:cxnSp macro="">
      <xdr:nvCxnSpPr>
        <xdr:cNvPr id="202" name="Straight Arrow Connector 201">
          <a:extLst>
            <a:ext uri="{FF2B5EF4-FFF2-40B4-BE49-F238E27FC236}">
              <a16:creationId xmlns:a16="http://schemas.microsoft.com/office/drawing/2014/main" id="{781D2774-8F98-5141-8D62-83EACACF893F}"/>
            </a:ext>
          </a:extLst>
        </xdr:cNvPr>
        <xdr:cNvCxnSpPr/>
      </xdr:nvCxnSpPr>
      <xdr:spPr>
        <a:xfrm flipH="1" flipV="1">
          <a:off x="13520436066" y="2044283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791051</xdr:colOff>
      <xdr:row>269</xdr:row>
      <xdr:rowOff>196621</xdr:rowOff>
    </xdr:from>
    <xdr:to>
      <xdr:col>5</xdr:col>
      <xdr:colOff>200446</xdr:colOff>
      <xdr:row>280</xdr:row>
      <xdr:rowOff>56168</xdr:rowOff>
    </xdr:to>
    <xdr:sp macro="" textlink="">
      <xdr:nvSpPr>
        <xdr:cNvPr id="203" name="Freeform 202">
          <a:extLst>
            <a:ext uri="{FF2B5EF4-FFF2-40B4-BE49-F238E27FC236}">
              <a16:creationId xmlns:a16="http://schemas.microsoft.com/office/drawing/2014/main" id="{C1017A46-6F09-B943-8ADC-4077C95A7254}"/>
            </a:ext>
          </a:extLst>
        </xdr:cNvPr>
        <xdr:cNvSpPr/>
      </xdr:nvSpPr>
      <xdr:spPr>
        <a:xfrm rot="4861875">
          <a:off x="13520579585" y="54274233"/>
          <a:ext cx="2054833"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76200"/>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91808</xdr:colOff>
      <xdr:row>274</xdr:row>
      <xdr:rowOff>11476</xdr:rowOff>
    </xdr:from>
    <xdr:to>
      <xdr:col>4</xdr:col>
      <xdr:colOff>742109</xdr:colOff>
      <xdr:row>274</xdr:row>
      <xdr:rowOff>22952</xdr:rowOff>
    </xdr:to>
    <xdr:cxnSp macro="">
      <xdr:nvCxnSpPr>
        <xdr:cNvPr id="204" name="Straight Arrow Connector 203">
          <a:extLst>
            <a:ext uri="{FF2B5EF4-FFF2-40B4-BE49-F238E27FC236}">
              <a16:creationId xmlns:a16="http://schemas.microsoft.com/office/drawing/2014/main" id="{C811F464-9B14-8C40-8C86-B2099061968A}"/>
            </a:ext>
          </a:extLst>
        </xdr:cNvPr>
        <xdr:cNvCxnSpPr/>
      </xdr:nvCxnSpPr>
      <xdr:spPr>
        <a:xfrm flipH="1">
          <a:off x="13520947891" y="205586376"/>
          <a:ext cx="650301" cy="114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218043</xdr:colOff>
      <xdr:row>272</xdr:row>
      <xdr:rowOff>126235</xdr:rowOff>
    </xdr:from>
    <xdr:to>
      <xdr:col>4</xdr:col>
      <xdr:colOff>612049</xdr:colOff>
      <xdr:row>273</xdr:row>
      <xdr:rowOff>149187</xdr:rowOff>
    </xdr:to>
    <xdr:sp macro="" textlink="">
      <xdr:nvSpPr>
        <xdr:cNvPr id="205" name="Rectangle 204">
          <a:extLst>
            <a:ext uri="{FF2B5EF4-FFF2-40B4-BE49-F238E27FC236}">
              <a16:creationId xmlns:a16="http://schemas.microsoft.com/office/drawing/2014/main" id="{00C61EE4-B060-364A-B063-7E20CAD34873}"/>
            </a:ext>
          </a:extLst>
        </xdr:cNvPr>
        <xdr:cNvSpPr/>
      </xdr:nvSpPr>
      <xdr:spPr>
        <a:xfrm>
          <a:off x="13521077951" y="205294735"/>
          <a:ext cx="394006" cy="2261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קיא</a:t>
          </a:r>
          <a:endParaRPr lang="en-US" sz="1100"/>
        </a:p>
      </xdr:txBody>
    </xdr:sp>
    <xdr:clientData/>
  </xdr:twoCellAnchor>
  <xdr:twoCellAnchor>
    <xdr:from>
      <xdr:col>3</xdr:col>
      <xdr:colOff>663665</xdr:colOff>
      <xdr:row>278</xdr:row>
      <xdr:rowOff>4163</xdr:rowOff>
    </xdr:from>
    <xdr:to>
      <xdr:col>4</xdr:col>
      <xdr:colOff>16503</xdr:colOff>
      <xdr:row>279</xdr:row>
      <xdr:rowOff>12305</xdr:rowOff>
    </xdr:to>
    <xdr:sp macro="" textlink="">
      <xdr:nvSpPr>
        <xdr:cNvPr id="206" name="Oval 205">
          <a:extLst>
            <a:ext uri="{FF2B5EF4-FFF2-40B4-BE49-F238E27FC236}">
              <a16:creationId xmlns:a16="http://schemas.microsoft.com/office/drawing/2014/main" id="{F6A2C201-E038-D343-A2BA-DF3B5AD34681}"/>
            </a:ext>
          </a:extLst>
        </xdr:cNvPr>
        <xdr:cNvSpPr/>
      </xdr:nvSpPr>
      <xdr:spPr>
        <a:xfrm>
          <a:off x="13521673497" y="206391863"/>
          <a:ext cx="178338" cy="211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244819</xdr:colOff>
      <xdr:row>269</xdr:row>
      <xdr:rowOff>42078</xdr:rowOff>
    </xdr:from>
    <xdr:to>
      <xdr:col>2</xdr:col>
      <xdr:colOff>248645</xdr:colOff>
      <xdr:row>272</xdr:row>
      <xdr:rowOff>103284</xdr:rowOff>
    </xdr:to>
    <xdr:cxnSp macro="">
      <xdr:nvCxnSpPr>
        <xdr:cNvPr id="207" name="Straight Arrow Connector 206">
          <a:extLst>
            <a:ext uri="{FF2B5EF4-FFF2-40B4-BE49-F238E27FC236}">
              <a16:creationId xmlns:a16="http://schemas.microsoft.com/office/drawing/2014/main" id="{FA4B5763-34F1-2543-8E51-039CDE23D738}"/>
            </a:ext>
          </a:extLst>
        </xdr:cNvPr>
        <xdr:cNvCxnSpPr/>
      </xdr:nvCxnSpPr>
      <xdr:spPr>
        <a:xfrm flipV="1">
          <a:off x="13523092355" y="204600978"/>
          <a:ext cx="3826" cy="67080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273384</xdr:colOff>
      <xdr:row>266</xdr:row>
      <xdr:rowOff>126718</xdr:rowOff>
    </xdr:from>
    <xdr:to>
      <xdr:col>5</xdr:col>
      <xdr:colOff>297807</xdr:colOff>
      <xdr:row>277</xdr:row>
      <xdr:rowOff>16699</xdr:rowOff>
    </xdr:to>
    <xdr:sp macro="" textlink="">
      <xdr:nvSpPr>
        <xdr:cNvPr id="208" name="Freeform 207">
          <a:extLst>
            <a:ext uri="{FF2B5EF4-FFF2-40B4-BE49-F238E27FC236}">
              <a16:creationId xmlns:a16="http://schemas.microsoft.com/office/drawing/2014/main" id="{897AD080-BFD6-D74E-B677-972BD2AA5E22}"/>
            </a:ext>
          </a:extLst>
        </xdr:cNvPr>
        <xdr:cNvSpPr/>
      </xdr:nvSpPr>
      <xdr:spPr>
        <a:xfrm>
          <a:off x="13520566693" y="53521147"/>
          <a:ext cx="2500923" cy="208526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57150"/>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439911</xdr:colOff>
      <xdr:row>265</xdr:row>
      <xdr:rowOff>134159</xdr:rowOff>
    </xdr:from>
    <xdr:ext cx="1235438" cy="172227"/>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DF7BED6F-B372-3940-860E-43AF49A1A1FC}"/>
                </a:ext>
              </a:extLst>
            </xdr:cNvPr>
            <xdr:cNvSpPr txBox="1"/>
          </xdr:nvSpPr>
          <xdr:spPr>
            <a:xfrm>
              <a:off x="13522491151" y="20388025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9" name="TextBox 208">
              <a:extLst>
                <a:ext uri="{FF2B5EF4-FFF2-40B4-BE49-F238E27FC236}">
                  <a16:creationId xmlns:a16="http://schemas.microsoft.com/office/drawing/2014/main" id="{DF7BED6F-B372-3940-860E-43AF49A1A1FC}"/>
                </a:ext>
              </a:extLst>
            </xdr:cNvPr>
            <xdr:cNvSpPr txBox="1"/>
          </xdr:nvSpPr>
          <xdr:spPr>
            <a:xfrm>
              <a:off x="13522491151" y="20388025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275422</xdr:colOff>
      <xdr:row>270</xdr:row>
      <xdr:rowOff>141537</xdr:rowOff>
    </xdr:from>
    <xdr:to>
      <xdr:col>2</xdr:col>
      <xdr:colOff>669428</xdr:colOff>
      <xdr:row>272</xdr:row>
      <xdr:rowOff>15300</xdr:rowOff>
    </xdr:to>
    <xdr:sp macro="" textlink="">
      <xdr:nvSpPr>
        <xdr:cNvPr id="210" name="Rectangle 209">
          <a:extLst>
            <a:ext uri="{FF2B5EF4-FFF2-40B4-BE49-F238E27FC236}">
              <a16:creationId xmlns:a16="http://schemas.microsoft.com/office/drawing/2014/main" id="{CB65ED05-2BBF-CD4D-8E5E-FB0820ED11C7}"/>
            </a:ext>
          </a:extLst>
        </xdr:cNvPr>
        <xdr:cNvSpPr/>
      </xdr:nvSpPr>
      <xdr:spPr>
        <a:xfrm>
          <a:off x="13522671572" y="204903637"/>
          <a:ext cx="394006" cy="2801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500"/>
            <a:t>פופיק</a:t>
          </a:r>
          <a:r>
            <a:rPr lang="he-IL" sz="500" baseline="0"/>
            <a:t> התייקר</a:t>
          </a:r>
          <a:endParaRPr lang="en-US" sz="500"/>
        </a:p>
      </xdr:txBody>
    </xdr:sp>
    <xdr:clientData/>
  </xdr:twoCellAnchor>
  <xdr:twoCellAnchor>
    <xdr:from>
      <xdr:col>4</xdr:col>
      <xdr:colOff>464313</xdr:colOff>
      <xdr:row>275</xdr:row>
      <xdr:rowOff>142748</xdr:rowOff>
    </xdr:from>
    <xdr:to>
      <xdr:col>4</xdr:col>
      <xdr:colOff>643416</xdr:colOff>
      <xdr:row>276</xdr:row>
      <xdr:rowOff>150890</xdr:rowOff>
    </xdr:to>
    <xdr:sp macro="" textlink="">
      <xdr:nvSpPr>
        <xdr:cNvPr id="211" name="Oval 210">
          <a:extLst>
            <a:ext uri="{FF2B5EF4-FFF2-40B4-BE49-F238E27FC236}">
              <a16:creationId xmlns:a16="http://schemas.microsoft.com/office/drawing/2014/main" id="{9C7F5920-370A-A64C-9504-E6C92868B890}"/>
            </a:ext>
          </a:extLst>
        </xdr:cNvPr>
        <xdr:cNvSpPr/>
      </xdr:nvSpPr>
      <xdr:spPr>
        <a:xfrm>
          <a:off x="13521046584" y="55333319"/>
          <a:ext cx="179103" cy="2077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97692</xdr:colOff>
      <xdr:row>340</xdr:row>
      <xdr:rowOff>122115</xdr:rowOff>
    </xdr:from>
    <xdr:to>
      <xdr:col>6</xdr:col>
      <xdr:colOff>195384</xdr:colOff>
      <xdr:row>340</xdr:row>
      <xdr:rowOff>130256</xdr:rowOff>
    </xdr:to>
    <xdr:cxnSp macro="">
      <xdr:nvCxnSpPr>
        <xdr:cNvPr id="212" name="Straight Arrow Connector 211">
          <a:extLst>
            <a:ext uri="{FF2B5EF4-FFF2-40B4-BE49-F238E27FC236}">
              <a16:creationId xmlns:a16="http://schemas.microsoft.com/office/drawing/2014/main" id="{657A4AA7-7A0E-9B46-8874-C0F4C010DF45}"/>
            </a:ext>
          </a:extLst>
        </xdr:cNvPr>
        <xdr:cNvCxnSpPr/>
      </xdr:nvCxnSpPr>
      <xdr:spPr>
        <a:xfrm>
          <a:off x="13519843616" y="213825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328</xdr:row>
      <xdr:rowOff>56987</xdr:rowOff>
    </xdr:from>
    <xdr:to>
      <xdr:col>4</xdr:col>
      <xdr:colOff>748974</xdr:colOff>
      <xdr:row>338</xdr:row>
      <xdr:rowOff>146539</xdr:rowOff>
    </xdr:to>
    <xdr:sp macro="" textlink="">
      <xdr:nvSpPr>
        <xdr:cNvPr id="213" name="Freeform 212">
          <a:extLst>
            <a:ext uri="{FF2B5EF4-FFF2-40B4-BE49-F238E27FC236}">
              <a16:creationId xmlns:a16="http://schemas.microsoft.com/office/drawing/2014/main" id="{8CED89A7-8385-734A-97CF-7BA6F3A9E58E}"/>
            </a:ext>
          </a:extLst>
        </xdr:cNvPr>
        <xdr:cNvSpPr/>
      </xdr:nvSpPr>
      <xdr:spPr>
        <a:xfrm>
          <a:off x="13520941026" y="211321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382530</xdr:colOff>
      <xdr:row>327</xdr:row>
      <xdr:rowOff>72680</xdr:rowOff>
    </xdr:from>
    <xdr:to>
      <xdr:col>5</xdr:col>
      <xdr:colOff>428434</xdr:colOff>
      <xdr:row>342</xdr:row>
      <xdr:rowOff>198916</xdr:rowOff>
    </xdr:to>
    <xdr:cxnSp macro="">
      <xdr:nvCxnSpPr>
        <xdr:cNvPr id="214" name="Straight Arrow Connector 213">
          <a:extLst>
            <a:ext uri="{FF2B5EF4-FFF2-40B4-BE49-F238E27FC236}">
              <a16:creationId xmlns:a16="http://schemas.microsoft.com/office/drawing/2014/main" id="{88262CAB-C95D-EC4C-A816-761394DEDF3E}"/>
            </a:ext>
          </a:extLst>
        </xdr:cNvPr>
        <xdr:cNvCxnSpPr/>
      </xdr:nvCxnSpPr>
      <xdr:spPr>
        <a:xfrm flipH="1" flipV="1">
          <a:off x="13520436066" y="2111339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46258</xdr:colOff>
      <xdr:row>327</xdr:row>
      <xdr:rowOff>197649</xdr:rowOff>
    </xdr:from>
    <xdr:to>
      <xdr:col>3</xdr:col>
      <xdr:colOff>79900</xdr:colOff>
      <xdr:row>340</xdr:row>
      <xdr:rowOff>126159</xdr:rowOff>
    </xdr:to>
    <xdr:cxnSp macro="">
      <xdr:nvCxnSpPr>
        <xdr:cNvPr id="215" name="Straight Connector 214">
          <a:extLst>
            <a:ext uri="{FF2B5EF4-FFF2-40B4-BE49-F238E27FC236}">
              <a16:creationId xmlns:a16="http://schemas.microsoft.com/office/drawing/2014/main" id="{DE955843-B1D1-0549-ADD6-99DF63D8833A}"/>
            </a:ext>
          </a:extLst>
        </xdr:cNvPr>
        <xdr:cNvCxnSpPr/>
      </xdr:nvCxnSpPr>
      <xdr:spPr>
        <a:xfrm flipH="1" flipV="1">
          <a:off x="13522435600" y="211258949"/>
          <a:ext cx="33642" cy="25701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797820</xdr:colOff>
      <xdr:row>335</xdr:row>
      <xdr:rowOff>122116</xdr:rowOff>
    </xdr:from>
    <xdr:to>
      <xdr:col>3</xdr:col>
      <xdr:colOff>154679</xdr:colOff>
      <xdr:row>336</xdr:row>
      <xdr:rowOff>130257</xdr:rowOff>
    </xdr:to>
    <xdr:sp macro="" textlink="">
      <xdr:nvSpPr>
        <xdr:cNvPr id="216" name="Oval 215">
          <a:extLst>
            <a:ext uri="{FF2B5EF4-FFF2-40B4-BE49-F238E27FC236}">
              <a16:creationId xmlns:a16="http://schemas.microsoft.com/office/drawing/2014/main" id="{CC095435-BEA6-DC41-93F9-ED53C57F5F8A}"/>
            </a:ext>
          </a:extLst>
        </xdr:cNvPr>
        <xdr:cNvSpPr/>
      </xdr:nvSpPr>
      <xdr:spPr>
        <a:xfrm>
          <a:off x="13522360821" y="212809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164007</xdr:colOff>
      <xdr:row>325</xdr:row>
      <xdr:rowOff>151390</xdr:rowOff>
    </xdr:from>
    <xdr:to>
      <xdr:col>5</xdr:col>
      <xdr:colOff>101358</xdr:colOff>
      <xdr:row>335</xdr:row>
      <xdr:rowOff>87664</xdr:rowOff>
    </xdr:to>
    <xdr:sp macro="" textlink="">
      <xdr:nvSpPr>
        <xdr:cNvPr id="217" name="Freeform 216">
          <a:extLst>
            <a:ext uri="{FF2B5EF4-FFF2-40B4-BE49-F238E27FC236}">
              <a16:creationId xmlns:a16="http://schemas.microsoft.com/office/drawing/2014/main" id="{2B848D0B-A926-574A-B535-6A92543A032A}"/>
            </a:ext>
          </a:extLst>
        </xdr:cNvPr>
        <xdr:cNvSpPr/>
      </xdr:nvSpPr>
      <xdr:spPr>
        <a:xfrm>
          <a:off x="13520763142" y="210806290"/>
          <a:ext cx="2413851" cy="1968274"/>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279882</xdr:colOff>
      <xdr:row>324</xdr:row>
      <xdr:rowOff>201014</xdr:rowOff>
    </xdr:from>
    <xdr:ext cx="1235438"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D32C9C94-6B21-7A4A-A04B-3A3501B48753}"/>
                </a:ext>
              </a:extLst>
            </xdr:cNvPr>
            <xdr:cNvSpPr txBox="1"/>
          </xdr:nvSpPr>
          <xdr:spPr>
            <a:xfrm>
              <a:off x="13522651180" y="21065271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D32C9C94-6B21-7A4A-A04B-3A3501B48753}"/>
                </a:ext>
              </a:extLst>
            </xdr:cNvPr>
            <xdr:cNvSpPr txBox="1"/>
          </xdr:nvSpPr>
          <xdr:spPr>
            <a:xfrm>
              <a:off x="13522651180" y="21065271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802441</xdr:colOff>
      <xdr:row>331</xdr:row>
      <xdr:rowOff>130321</xdr:rowOff>
    </xdr:from>
    <xdr:to>
      <xdr:col>3</xdr:col>
      <xdr:colOff>155278</xdr:colOff>
      <xdr:row>332</xdr:row>
      <xdr:rowOff>138464</xdr:rowOff>
    </xdr:to>
    <xdr:sp macro="" textlink="">
      <xdr:nvSpPr>
        <xdr:cNvPr id="219" name="Oval 218">
          <a:extLst>
            <a:ext uri="{FF2B5EF4-FFF2-40B4-BE49-F238E27FC236}">
              <a16:creationId xmlns:a16="http://schemas.microsoft.com/office/drawing/2014/main" id="{556D5677-7383-304B-B0A7-0F46FE693A63}"/>
            </a:ext>
          </a:extLst>
        </xdr:cNvPr>
        <xdr:cNvSpPr/>
      </xdr:nvSpPr>
      <xdr:spPr>
        <a:xfrm>
          <a:off x="13522360222" y="212004421"/>
          <a:ext cx="178337" cy="21134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editAs="oneCell">
    <xdr:from>
      <xdr:col>7</xdr:col>
      <xdr:colOff>388055</xdr:colOff>
      <xdr:row>161</xdr:row>
      <xdr:rowOff>57326</xdr:rowOff>
    </xdr:from>
    <xdr:to>
      <xdr:col>7</xdr:col>
      <xdr:colOff>787399</xdr:colOff>
      <xdr:row>163</xdr:row>
      <xdr:rowOff>97366</xdr:rowOff>
    </xdr:to>
    <xdr:pic>
      <xdr:nvPicPr>
        <xdr:cNvPr id="221" name="Picture 220">
          <a:extLst>
            <a:ext uri="{FF2B5EF4-FFF2-40B4-BE49-F238E27FC236}">
              <a16:creationId xmlns:a16="http://schemas.microsoft.com/office/drawing/2014/main" id="{717DE20F-FAAE-F126-2782-59B324CD9388}"/>
            </a:ext>
          </a:extLst>
        </xdr:cNvPr>
        <xdr:cNvPicPr>
          <a:picLocks noChangeAspect="1"/>
        </xdr:cNvPicPr>
      </xdr:nvPicPr>
      <xdr:blipFill>
        <a:blip xmlns:r="http://schemas.openxmlformats.org/officeDocument/2006/relationships" r:embed="rId10"/>
        <a:stretch>
          <a:fillRect/>
        </a:stretch>
      </xdr:blipFill>
      <xdr:spPr>
        <a:xfrm>
          <a:off x="13518426101" y="33253715"/>
          <a:ext cx="399344" cy="449262"/>
        </a:xfrm>
        <a:prstGeom prst="rect">
          <a:avLst/>
        </a:prstGeom>
      </xdr:spPr>
    </xdr:pic>
    <xdr:clientData/>
  </xdr:twoCellAnchor>
  <xdr:twoCellAnchor editAs="oneCell">
    <xdr:from>
      <xdr:col>7</xdr:col>
      <xdr:colOff>324556</xdr:colOff>
      <xdr:row>163</xdr:row>
      <xdr:rowOff>74180</xdr:rowOff>
    </xdr:from>
    <xdr:to>
      <xdr:col>7</xdr:col>
      <xdr:colOff>798689</xdr:colOff>
      <xdr:row>166</xdr:row>
      <xdr:rowOff>11366</xdr:rowOff>
    </xdr:to>
    <xdr:pic>
      <xdr:nvPicPr>
        <xdr:cNvPr id="222" name="Picture 221">
          <a:extLst>
            <a:ext uri="{FF2B5EF4-FFF2-40B4-BE49-F238E27FC236}">
              <a16:creationId xmlns:a16="http://schemas.microsoft.com/office/drawing/2014/main" id="{482A1D9F-DF5B-93BC-3DD8-4A5006542386}"/>
            </a:ext>
          </a:extLst>
        </xdr:cNvPr>
        <xdr:cNvPicPr>
          <a:picLocks noChangeAspect="1"/>
        </xdr:cNvPicPr>
      </xdr:nvPicPr>
      <xdr:blipFill>
        <a:blip xmlns:r="http://schemas.openxmlformats.org/officeDocument/2006/relationships" r:embed="rId11"/>
        <a:stretch>
          <a:fillRect/>
        </a:stretch>
      </xdr:blipFill>
      <xdr:spPr>
        <a:xfrm>
          <a:off x="13518414811" y="33679791"/>
          <a:ext cx="474133" cy="551019"/>
        </a:xfrm>
        <a:prstGeom prst="rect">
          <a:avLst/>
        </a:prstGeom>
      </xdr:spPr>
    </xdr:pic>
    <xdr:clientData/>
  </xdr:twoCellAnchor>
  <xdr:twoCellAnchor>
    <xdr:from>
      <xdr:col>5</xdr:col>
      <xdr:colOff>418352</xdr:colOff>
      <xdr:row>297</xdr:row>
      <xdr:rowOff>22414</xdr:rowOff>
    </xdr:from>
    <xdr:to>
      <xdr:col>5</xdr:col>
      <xdr:colOff>425823</xdr:colOff>
      <xdr:row>306</xdr:row>
      <xdr:rowOff>14943</xdr:rowOff>
    </xdr:to>
    <xdr:cxnSp macro="">
      <xdr:nvCxnSpPr>
        <xdr:cNvPr id="224" name="Straight Arrow Connector 223">
          <a:extLst>
            <a:ext uri="{FF2B5EF4-FFF2-40B4-BE49-F238E27FC236}">
              <a16:creationId xmlns:a16="http://schemas.microsoft.com/office/drawing/2014/main" id="{25579054-3C69-E83F-0F82-D5C14A09A78B}"/>
            </a:ext>
          </a:extLst>
        </xdr:cNvPr>
        <xdr:cNvCxnSpPr/>
      </xdr:nvCxnSpPr>
      <xdr:spPr>
        <a:xfrm flipH="1" flipV="1">
          <a:off x="13581619060" y="60198002"/>
          <a:ext cx="7471" cy="18078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388470</xdr:colOff>
      <xdr:row>304</xdr:row>
      <xdr:rowOff>104589</xdr:rowOff>
    </xdr:from>
    <xdr:to>
      <xdr:col>5</xdr:col>
      <xdr:colOff>687293</xdr:colOff>
      <xdr:row>304</xdr:row>
      <xdr:rowOff>127002</xdr:rowOff>
    </xdr:to>
    <xdr:cxnSp macro="">
      <xdr:nvCxnSpPr>
        <xdr:cNvPr id="225" name="Straight Arrow Connector 224">
          <a:extLst>
            <a:ext uri="{FF2B5EF4-FFF2-40B4-BE49-F238E27FC236}">
              <a16:creationId xmlns:a16="http://schemas.microsoft.com/office/drawing/2014/main" id="{4F007386-307E-852A-0261-74F0557988E6}"/>
            </a:ext>
          </a:extLst>
        </xdr:cNvPr>
        <xdr:cNvCxnSpPr/>
      </xdr:nvCxnSpPr>
      <xdr:spPr>
        <a:xfrm flipV="1">
          <a:off x="13581357590" y="61692118"/>
          <a:ext cx="2786528" cy="2241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769470</xdr:colOff>
      <xdr:row>297</xdr:row>
      <xdr:rowOff>7471</xdr:rowOff>
    </xdr:from>
    <xdr:to>
      <xdr:col>5</xdr:col>
      <xdr:colOff>82177</xdr:colOff>
      <xdr:row>303</xdr:row>
      <xdr:rowOff>97117</xdr:rowOff>
    </xdr:to>
    <xdr:cxnSp macro="">
      <xdr:nvCxnSpPr>
        <xdr:cNvPr id="229" name="Straight Connector 228">
          <a:extLst>
            <a:ext uri="{FF2B5EF4-FFF2-40B4-BE49-F238E27FC236}">
              <a16:creationId xmlns:a16="http://schemas.microsoft.com/office/drawing/2014/main" id="{2A04B6B5-41BF-3F91-E059-4CC0E55DAEF6}"/>
            </a:ext>
          </a:extLst>
        </xdr:cNvPr>
        <xdr:cNvCxnSpPr/>
      </xdr:nvCxnSpPr>
      <xdr:spPr>
        <a:xfrm flipV="1">
          <a:off x="13581962706" y="60183059"/>
          <a:ext cx="1800412" cy="12998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627528</xdr:colOff>
      <xdr:row>296</xdr:row>
      <xdr:rowOff>171823</xdr:rowOff>
    </xdr:from>
    <xdr:to>
      <xdr:col>5</xdr:col>
      <xdr:colOff>89647</xdr:colOff>
      <xdr:row>303</xdr:row>
      <xdr:rowOff>37352</xdr:rowOff>
    </xdr:to>
    <xdr:cxnSp macro="">
      <xdr:nvCxnSpPr>
        <xdr:cNvPr id="230" name="Straight Connector 229">
          <a:extLst>
            <a:ext uri="{FF2B5EF4-FFF2-40B4-BE49-F238E27FC236}">
              <a16:creationId xmlns:a16="http://schemas.microsoft.com/office/drawing/2014/main" id="{1D856AD7-68F1-228F-BE62-9D96A6EBD492}"/>
            </a:ext>
          </a:extLst>
        </xdr:cNvPr>
        <xdr:cNvCxnSpPr/>
      </xdr:nvCxnSpPr>
      <xdr:spPr>
        <a:xfrm>
          <a:off x="13581955236" y="60145705"/>
          <a:ext cx="1949824" cy="12774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306294</xdr:colOff>
      <xdr:row>296</xdr:row>
      <xdr:rowOff>118035</xdr:rowOff>
    </xdr:from>
    <xdr:ext cx="855874" cy="172098"/>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515B646C-1149-D919-C9E6-F9FDF60F67C3}"/>
                </a:ext>
              </a:extLst>
            </xdr:cNvPr>
            <xdr:cNvSpPr txBox="1"/>
          </xdr:nvSpPr>
          <xdr:spPr>
            <a:xfrm>
              <a:off x="13583370420" y="60091917"/>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515B646C-1149-D919-C9E6-F9FDF60F67C3}"/>
                </a:ext>
              </a:extLst>
            </xdr:cNvPr>
            <xdr:cNvSpPr txBox="1"/>
          </xdr:nvSpPr>
          <xdr:spPr>
            <a:xfrm>
              <a:off x="13583370420" y="60091917"/>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2</xdr:col>
      <xdr:colOff>74706</xdr:colOff>
      <xdr:row>302</xdr:row>
      <xdr:rowOff>147917</xdr:rowOff>
    </xdr:from>
    <xdr:ext cx="855874" cy="172098"/>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F920F4B6-A54C-91CF-EEFB-70D5FF7EF922}"/>
                </a:ext>
              </a:extLst>
            </xdr:cNvPr>
            <xdr:cNvSpPr txBox="1"/>
          </xdr:nvSpPr>
          <xdr:spPr>
            <a:xfrm>
              <a:off x="13583602008" y="61332035"/>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F920F4B6-A54C-91CF-EEFB-70D5FF7EF922}"/>
                </a:ext>
              </a:extLst>
            </xdr:cNvPr>
            <xdr:cNvSpPr txBox="1"/>
          </xdr:nvSpPr>
          <xdr:spPr>
            <a:xfrm>
              <a:off x="13583602008" y="61332035"/>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732117</xdr:colOff>
      <xdr:row>296</xdr:row>
      <xdr:rowOff>37353</xdr:rowOff>
    </xdr:from>
    <xdr:to>
      <xdr:col>4</xdr:col>
      <xdr:colOff>194235</xdr:colOff>
      <xdr:row>302</xdr:row>
      <xdr:rowOff>104588</xdr:rowOff>
    </xdr:to>
    <xdr:cxnSp macro="">
      <xdr:nvCxnSpPr>
        <xdr:cNvPr id="235" name="Straight Connector 234">
          <a:extLst>
            <a:ext uri="{FF2B5EF4-FFF2-40B4-BE49-F238E27FC236}">
              <a16:creationId xmlns:a16="http://schemas.microsoft.com/office/drawing/2014/main" id="{C23C27D2-4C41-770A-EEBC-396DE94417F5}"/>
            </a:ext>
          </a:extLst>
        </xdr:cNvPr>
        <xdr:cNvCxnSpPr/>
      </xdr:nvCxnSpPr>
      <xdr:spPr>
        <a:xfrm>
          <a:off x="13582679883" y="60011235"/>
          <a:ext cx="1949824" cy="12774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209177</xdr:colOff>
      <xdr:row>302</xdr:row>
      <xdr:rowOff>35858</xdr:rowOff>
    </xdr:from>
    <xdr:ext cx="855874" cy="172098"/>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0D4DAFBC-80AC-BB7C-8F06-C24C6B416BC9}"/>
                </a:ext>
              </a:extLst>
            </xdr:cNvPr>
            <xdr:cNvSpPr txBox="1"/>
          </xdr:nvSpPr>
          <xdr:spPr>
            <a:xfrm>
              <a:off x="13584296773" y="61219976"/>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0D4DAFBC-80AC-BB7C-8F06-C24C6B416BC9}"/>
                </a:ext>
              </a:extLst>
            </xdr:cNvPr>
            <xdr:cNvSpPr txBox="1"/>
          </xdr:nvSpPr>
          <xdr:spPr>
            <a:xfrm>
              <a:off x="13584296773" y="61219976"/>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126999</xdr:colOff>
      <xdr:row>298</xdr:row>
      <xdr:rowOff>37354</xdr:rowOff>
    </xdr:from>
    <xdr:to>
      <xdr:col>4</xdr:col>
      <xdr:colOff>268941</xdr:colOff>
      <xdr:row>304</xdr:row>
      <xdr:rowOff>127001</xdr:rowOff>
    </xdr:to>
    <xdr:cxnSp macro="">
      <xdr:nvCxnSpPr>
        <xdr:cNvPr id="237" name="Straight Connector 236">
          <a:extLst>
            <a:ext uri="{FF2B5EF4-FFF2-40B4-BE49-F238E27FC236}">
              <a16:creationId xmlns:a16="http://schemas.microsoft.com/office/drawing/2014/main" id="{3A15C10F-AD71-1195-8D1B-1D5A56FC2223}"/>
            </a:ext>
          </a:extLst>
        </xdr:cNvPr>
        <xdr:cNvCxnSpPr/>
      </xdr:nvCxnSpPr>
      <xdr:spPr>
        <a:xfrm flipV="1">
          <a:off x="13582605177" y="60414648"/>
          <a:ext cx="1800412" cy="12998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493060</xdr:colOff>
      <xdr:row>297</xdr:row>
      <xdr:rowOff>65741</xdr:rowOff>
    </xdr:from>
    <xdr:ext cx="855874" cy="172098"/>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61117DB4-3E2A-26C8-C036-BD56AA020180}"/>
                </a:ext>
              </a:extLst>
            </xdr:cNvPr>
            <xdr:cNvSpPr txBox="1"/>
          </xdr:nvSpPr>
          <xdr:spPr>
            <a:xfrm>
              <a:off x="13584012890" y="60241329"/>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61117DB4-3E2A-26C8-C036-BD56AA020180}"/>
                </a:ext>
              </a:extLst>
            </xdr:cNvPr>
            <xdr:cNvSpPr txBox="1"/>
          </xdr:nvSpPr>
          <xdr:spPr>
            <a:xfrm>
              <a:off x="13584012890" y="60241329"/>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3</xdr:col>
      <xdr:colOff>694765</xdr:colOff>
      <xdr:row>299</xdr:row>
      <xdr:rowOff>127000</xdr:rowOff>
    </xdr:from>
    <xdr:to>
      <xdr:col>4</xdr:col>
      <xdr:colOff>37353</xdr:colOff>
      <xdr:row>300</xdr:row>
      <xdr:rowOff>104588</xdr:rowOff>
    </xdr:to>
    <xdr:sp macro="" textlink="">
      <xdr:nvSpPr>
        <xdr:cNvPr id="239" name="Oval 238">
          <a:extLst>
            <a:ext uri="{FF2B5EF4-FFF2-40B4-BE49-F238E27FC236}">
              <a16:creationId xmlns:a16="http://schemas.microsoft.com/office/drawing/2014/main" id="{5BEBF24D-7872-748D-CDB5-0DC08EEEF0CA}"/>
            </a:ext>
          </a:extLst>
        </xdr:cNvPr>
        <xdr:cNvSpPr/>
      </xdr:nvSpPr>
      <xdr:spPr>
        <a:xfrm>
          <a:off x="13582836765" y="60706000"/>
          <a:ext cx="171823" cy="179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567764</xdr:colOff>
      <xdr:row>299</xdr:row>
      <xdr:rowOff>119530</xdr:rowOff>
    </xdr:from>
    <xdr:to>
      <xdr:col>2</xdr:col>
      <xdr:colOff>739587</xdr:colOff>
      <xdr:row>300</xdr:row>
      <xdr:rowOff>97118</xdr:rowOff>
    </xdr:to>
    <xdr:sp macro="" textlink="">
      <xdr:nvSpPr>
        <xdr:cNvPr id="240" name="Oval 239">
          <a:extLst>
            <a:ext uri="{FF2B5EF4-FFF2-40B4-BE49-F238E27FC236}">
              <a16:creationId xmlns:a16="http://schemas.microsoft.com/office/drawing/2014/main" id="{7BCEAC8F-45B4-30D5-3BF2-4C22808A501B}"/>
            </a:ext>
          </a:extLst>
        </xdr:cNvPr>
        <xdr:cNvSpPr/>
      </xdr:nvSpPr>
      <xdr:spPr>
        <a:xfrm>
          <a:off x="13583793001" y="60698530"/>
          <a:ext cx="171823" cy="179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784412</xdr:colOff>
      <xdr:row>297</xdr:row>
      <xdr:rowOff>44824</xdr:rowOff>
    </xdr:from>
    <xdr:to>
      <xdr:col>4</xdr:col>
      <xdr:colOff>627530</xdr:colOff>
      <xdr:row>297</xdr:row>
      <xdr:rowOff>52294</xdr:rowOff>
    </xdr:to>
    <xdr:cxnSp macro="">
      <xdr:nvCxnSpPr>
        <xdr:cNvPr id="242" name="Straight Arrow Connector 241">
          <a:extLst>
            <a:ext uri="{FF2B5EF4-FFF2-40B4-BE49-F238E27FC236}">
              <a16:creationId xmlns:a16="http://schemas.microsoft.com/office/drawing/2014/main" id="{539B2644-CB65-A3B6-B619-A212F45543DF}"/>
            </a:ext>
          </a:extLst>
        </xdr:cNvPr>
        <xdr:cNvCxnSpPr/>
      </xdr:nvCxnSpPr>
      <xdr:spPr>
        <a:xfrm flipV="1">
          <a:off x="13582246588" y="60220412"/>
          <a:ext cx="672353" cy="74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702235</xdr:colOff>
      <xdr:row>302</xdr:row>
      <xdr:rowOff>112059</xdr:rowOff>
    </xdr:from>
    <xdr:to>
      <xdr:col>4</xdr:col>
      <xdr:colOff>545353</xdr:colOff>
      <xdr:row>302</xdr:row>
      <xdr:rowOff>119529</xdr:rowOff>
    </xdr:to>
    <xdr:cxnSp macro="">
      <xdr:nvCxnSpPr>
        <xdr:cNvPr id="243" name="Straight Arrow Connector 242">
          <a:extLst>
            <a:ext uri="{FF2B5EF4-FFF2-40B4-BE49-F238E27FC236}">
              <a16:creationId xmlns:a16="http://schemas.microsoft.com/office/drawing/2014/main" id="{46862FB4-565A-EF69-F97E-3F7887D715F1}"/>
            </a:ext>
          </a:extLst>
        </xdr:cNvPr>
        <xdr:cNvCxnSpPr/>
      </xdr:nvCxnSpPr>
      <xdr:spPr>
        <a:xfrm flipV="1">
          <a:off x="13582328765" y="61296177"/>
          <a:ext cx="672353" cy="74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373944</xdr:colOff>
      <xdr:row>400</xdr:row>
      <xdr:rowOff>141111</xdr:rowOff>
    </xdr:from>
    <xdr:to>
      <xdr:col>4</xdr:col>
      <xdr:colOff>380999</xdr:colOff>
      <xdr:row>408</xdr:row>
      <xdr:rowOff>84667</xdr:rowOff>
    </xdr:to>
    <xdr:cxnSp macro="">
      <xdr:nvCxnSpPr>
        <xdr:cNvPr id="245" name="Straight Arrow Connector 244">
          <a:extLst>
            <a:ext uri="{FF2B5EF4-FFF2-40B4-BE49-F238E27FC236}">
              <a16:creationId xmlns:a16="http://schemas.microsoft.com/office/drawing/2014/main" id="{84E97CC5-F718-5ED6-C580-C7D7CB9997D5}"/>
            </a:ext>
          </a:extLst>
        </xdr:cNvPr>
        <xdr:cNvCxnSpPr/>
      </xdr:nvCxnSpPr>
      <xdr:spPr>
        <a:xfrm flipV="1">
          <a:off x="13521309001" y="82514722"/>
          <a:ext cx="7055" cy="1580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458611</xdr:colOff>
      <xdr:row>407</xdr:row>
      <xdr:rowOff>98778</xdr:rowOff>
    </xdr:from>
    <xdr:to>
      <xdr:col>4</xdr:col>
      <xdr:colOff>691443</xdr:colOff>
      <xdr:row>407</xdr:row>
      <xdr:rowOff>105833</xdr:rowOff>
    </xdr:to>
    <xdr:cxnSp macro="">
      <xdr:nvCxnSpPr>
        <xdr:cNvPr id="248" name="Straight Arrow Connector 247">
          <a:extLst>
            <a:ext uri="{FF2B5EF4-FFF2-40B4-BE49-F238E27FC236}">
              <a16:creationId xmlns:a16="http://schemas.microsoft.com/office/drawing/2014/main" id="{CE31A782-E293-D546-A2C0-363D9EDEA284}"/>
            </a:ext>
          </a:extLst>
        </xdr:cNvPr>
        <xdr:cNvCxnSpPr/>
      </xdr:nvCxnSpPr>
      <xdr:spPr>
        <a:xfrm>
          <a:off x="13520998557" y="83904667"/>
          <a:ext cx="2709332"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783167</xdr:colOff>
      <xdr:row>400</xdr:row>
      <xdr:rowOff>155222</xdr:rowOff>
    </xdr:from>
    <xdr:to>
      <xdr:col>4</xdr:col>
      <xdr:colOff>56444</xdr:colOff>
      <xdr:row>406</xdr:row>
      <xdr:rowOff>119944</xdr:rowOff>
    </xdr:to>
    <xdr:cxnSp macro="">
      <xdr:nvCxnSpPr>
        <xdr:cNvPr id="251" name="Straight Connector 250">
          <a:extLst>
            <a:ext uri="{FF2B5EF4-FFF2-40B4-BE49-F238E27FC236}">
              <a16:creationId xmlns:a16="http://schemas.microsoft.com/office/drawing/2014/main" id="{CE2DFB25-5E93-E01B-4226-46051A96FA16}"/>
            </a:ext>
          </a:extLst>
        </xdr:cNvPr>
        <xdr:cNvCxnSpPr/>
      </xdr:nvCxnSpPr>
      <xdr:spPr>
        <a:xfrm flipV="1">
          <a:off x="13521633556" y="82528833"/>
          <a:ext cx="1749777" cy="119238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818444</xdr:colOff>
      <xdr:row>400</xdr:row>
      <xdr:rowOff>112889</xdr:rowOff>
    </xdr:from>
    <xdr:to>
      <xdr:col>3</xdr:col>
      <xdr:colOff>762000</xdr:colOff>
      <xdr:row>406</xdr:row>
      <xdr:rowOff>127000</xdr:rowOff>
    </xdr:to>
    <xdr:cxnSp macro="">
      <xdr:nvCxnSpPr>
        <xdr:cNvPr id="252" name="Straight Connector 251">
          <a:extLst>
            <a:ext uri="{FF2B5EF4-FFF2-40B4-BE49-F238E27FC236}">
              <a16:creationId xmlns:a16="http://schemas.microsoft.com/office/drawing/2014/main" id="{5B6A5C53-8ABC-70D2-ED1E-B3E2AF7FEA9E}"/>
            </a:ext>
          </a:extLst>
        </xdr:cNvPr>
        <xdr:cNvCxnSpPr/>
      </xdr:nvCxnSpPr>
      <xdr:spPr>
        <a:xfrm>
          <a:off x="13521753500" y="82486500"/>
          <a:ext cx="1594556" cy="124177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218724</xdr:colOff>
      <xdr:row>399</xdr:row>
      <xdr:rowOff>146048</xdr:rowOff>
    </xdr:from>
    <xdr:ext cx="1021057" cy="172098"/>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37E954C4-82DE-3E32-2FE5-544225F29B76}"/>
                </a:ext>
              </a:extLst>
            </xdr:cNvPr>
            <xdr:cNvSpPr txBox="1"/>
          </xdr:nvSpPr>
          <xdr:spPr>
            <a:xfrm>
              <a:off x="13522926719" y="82315048"/>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37E954C4-82DE-3E32-2FE5-544225F29B76}"/>
                </a:ext>
              </a:extLst>
            </xdr:cNvPr>
            <xdr:cNvSpPr txBox="1"/>
          </xdr:nvSpPr>
          <xdr:spPr>
            <a:xfrm>
              <a:off x="13522926719" y="82315048"/>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190502</xdr:colOff>
      <xdr:row>406</xdr:row>
      <xdr:rowOff>47271</xdr:rowOff>
    </xdr:from>
    <xdr:ext cx="1021057" cy="172098"/>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B9A234DD-6F6C-24F2-A981-D131C58C6A4E}"/>
                </a:ext>
              </a:extLst>
            </xdr:cNvPr>
            <xdr:cNvSpPr txBox="1"/>
          </xdr:nvSpPr>
          <xdr:spPr>
            <a:xfrm>
              <a:off x="13522954941" y="8364854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B9A234DD-6F6C-24F2-A981-D131C58C6A4E}"/>
                </a:ext>
              </a:extLst>
            </xdr:cNvPr>
            <xdr:cNvSpPr txBox="1"/>
          </xdr:nvSpPr>
          <xdr:spPr>
            <a:xfrm>
              <a:off x="13522954941" y="8364854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691444</xdr:colOff>
      <xdr:row>403</xdr:row>
      <xdr:rowOff>14111</xdr:rowOff>
    </xdr:from>
    <xdr:to>
      <xdr:col>3</xdr:col>
      <xdr:colOff>49389</xdr:colOff>
      <xdr:row>404</xdr:row>
      <xdr:rowOff>7055</xdr:rowOff>
    </xdr:to>
    <xdr:sp macro="" textlink="">
      <xdr:nvSpPr>
        <xdr:cNvPr id="257" name="Oval 256">
          <a:extLst>
            <a:ext uri="{FF2B5EF4-FFF2-40B4-BE49-F238E27FC236}">
              <a16:creationId xmlns:a16="http://schemas.microsoft.com/office/drawing/2014/main" id="{BAEF8AA6-11D2-9EA5-75F9-069ED44D5240}"/>
            </a:ext>
          </a:extLst>
        </xdr:cNvPr>
        <xdr:cNvSpPr/>
      </xdr:nvSpPr>
      <xdr:spPr>
        <a:xfrm>
          <a:off x="13522466111" y="83001555"/>
          <a:ext cx="183445" cy="19755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a:t>
          </a:r>
          <a:endParaRPr lang="en-US" sz="1100"/>
        </a:p>
      </xdr:txBody>
    </xdr:sp>
    <xdr:clientData/>
  </xdr:twoCellAnchor>
  <xdr:twoCellAnchor>
    <xdr:from>
      <xdr:col>1</xdr:col>
      <xdr:colOff>56444</xdr:colOff>
      <xdr:row>399</xdr:row>
      <xdr:rowOff>120360</xdr:rowOff>
    </xdr:from>
    <xdr:to>
      <xdr:col>3</xdr:col>
      <xdr:colOff>0</xdr:colOff>
      <xdr:row>405</xdr:row>
      <xdr:rowOff>134471</xdr:rowOff>
    </xdr:to>
    <xdr:cxnSp macro="">
      <xdr:nvCxnSpPr>
        <xdr:cNvPr id="259" name="Straight Connector 258">
          <a:extLst>
            <a:ext uri="{FF2B5EF4-FFF2-40B4-BE49-F238E27FC236}">
              <a16:creationId xmlns:a16="http://schemas.microsoft.com/office/drawing/2014/main" id="{10C0B7C3-3BED-8DDA-D661-5742D445F20B}"/>
            </a:ext>
          </a:extLst>
        </xdr:cNvPr>
        <xdr:cNvCxnSpPr/>
      </xdr:nvCxnSpPr>
      <xdr:spPr>
        <a:xfrm>
          <a:off x="13583703353" y="81146360"/>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332443</xdr:colOff>
      <xdr:row>405</xdr:row>
      <xdr:rowOff>92094</xdr:rowOff>
    </xdr:from>
    <xdr:ext cx="1021057" cy="172098"/>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4F7AF8E0-C0B9-42EA-CCF7-8480A1D584A5}"/>
                </a:ext>
              </a:extLst>
            </xdr:cNvPr>
            <xdr:cNvSpPr txBox="1"/>
          </xdr:nvSpPr>
          <xdr:spPr>
            <a:xfrm>
              <a:off x="13584837559" y="8232832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60" name="TextBox 259">
              <a:extLst>
                <a:ext uri="{FF2B5EF4-FFF2-40B4-BE49-F238E27FC236}">
                  <a16:creationId xmlns:a16="http://schemas.microsoft.com/office/drawing/2014/main" id="{4F7AF8E0-C0B9-42EA-CCF7-8480A1D584A5}"/>
                </a:ext>
              </a:extLst>
            </xdr:cNvPr>
            <xdr:cNvSpPr txBox="1"/>
          </xdr:nvSpPr>
          <xdr:spPr>
            <a:xfrm>
              <a:off x="13584837559" y="8232832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2</xdr:col>
      <xdr:colOff>153562</xdr:colOff>
      <xdr:row>401</xdr:row>
      <xdr:rowOff>58935</xdr:rowOff>
    </xdr:from>
    <xdr:to>
      <xdr:col>2</xdr:col>
      <xdr:colOff>340742</xdr:colOff>
      <xdr:row>402</xdr:row>
      <xdr:rowOff>51878</xdr:rowOff>
    </xdr:to>
    <xdr:sp macro="" textlink="">
      <xdr:nvSpPr>
        <xdr:cNvPr id="261" name="Oval 260">
          <a:extLst>
            <a:ext uri="{FF2B5EF4-FFF2-40B4-BE49-F238E27FC236}">
              <a16:creationId xmlns:a16="http://schemas.microsoft.com/office/drawing/2014/main" id="{044455E1-57CF-0B5C-3383-109DDA1E9DAC}"/>
            </a:ext>
          </a:extLst>
        </xdr:cNvPr>
        <xdr:cNvSpPr/>
      </xdr:nvSpPr>
      <xdr:spPr>
        <a:xfrm>
          <a:off x="13584191846" y="81488347"/>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6</xdr:col>
      <xdr:colOff>336177</xdr:colOff>
      <xdr:row>409</xdr:row>
      <xdr:rowOff>88152</xdr:rowOff>
    </xdr:from>
    <xdr:ext cx="1924168" cy="172098"/>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6ED449D6-A6AD-5C1B-8460-1CB75DD92A04}"/>
                </a:ext>
              </a:extLst>
            </xdr:cNvPr>
            <xdr:cNvSpPr txBox="1"/>
          </xdr:nvSpPr>
          <xdr:spPr>
            <a:xfrm>
              <a:off x="13578955302" y="83131211"/>
              <a:ext cx="192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6ED449D6-A6AD-5C1B-8460-1CB75DD92A04}"/>
                </a:ext>
              </a:extLst>
            </xdr:cNvPr>
            <xdr:cNvSpPr txBox="1"/>
          </xdr:nvSpPr>
          <xdr:spPr>
            <a:xfrm>
              <a:off x="13578955302" y="83131211"/>
              <a:ext cx="192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4</xdr:col>
      <xdr:colOff>373944</xdr:colOff>
      <xdr:row>426</xdr:row>
      <xdr:rowOff>141111</xdr:rowOff>
    </xdr:from>
    <xdr:to>
      <xdr:col>4</xdr:col>
      <xdr:colOff>380999</xdr:colOff>
      <xdr:row>434</xdr:row>
      <xdr:rowOff>84667</xdr:rowOff>
    </xdr:to>
    <xdr:cxnSp macro="">
      <xdr:nvCxnSpPr>
        <xdr:cNvPr id="263" name="Straight Arrow Connector 262">
          <a:extLst>
            <a:ext uri="{FF2B5EF4-FFF2-40B4-BE49-F238E27FC236}">
              <a16:creationId xmlns:a16="http://schemas.microsoft.com/office/drawing/2014/main" id="{D3A35491-8C2F-1943-B0E8-D311C4553C18}"/>
            </a:ext>
          </a:extLst>
        </xdr:cNvPr>
        <xdr:cNvCxnSpPr/>
      </xdr:nvCxnSpPr>
      <xdr:spPr>
        <a:xfrm flipV="1">
          <a:off x="13582493119" y="81368817"/>
          <a:ext cx="7055" cy="155720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458611</xdr:colOff>
      <xdr:row>433</xdr:row>
      <xdr:rowOff>98778</xdr:rowOff>
    </xdr:from>
    <xdr:to>
      <xdr:col>4</xdr:col>
      <xdr:colOff>691443</xdr:colOff>
      <xdr:row>433</xdr:row>
      <xdr:rowOff>105833</xdr:rowOff>
    </xdr:to>
    <xdr:cxnSp macro="">
      <xdr:nvCxnSpPr>
        <xdr:cNvPr id="264" name="Straight Arrow Connector 263">
          <a:extLst>
            <a:ext uri="{FF2B5EF4-FFF2-40B4-BE49-F238E27FC236}">
              <a16:creationId xmlns:a16="http://schemas.microsoft.com/office/drawing/2014/main" id="{6A5A769E-883C-B34F-B72E-9B5893A23885}"/>
            </a:ext>
          </a:extLst>
        </xdr:cNvPr>
        <xdr:cNvCxnSpPr/>
      </xdr:nvCxnSpPr>
      <xdr:spPr>
        <a:xfrm>
          <a:off x="13582182675" y="82738425"/>
          <a:ext cx="2720538"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803502</xdr:colOff>
      <xdr:row>424</xdr:row>
      <xdr:rowOff>82176</xdr:rowOff>
    </xdr:from>
    <xdr:to>
      <xdr:col>2</xdr:col>
      <xdr:colOff>806823</xdr:colOff>
      <xdr:row>433</xdr:row>
      <xdr:rowOff>97532</xdr:rowOff>
    </xdr:to>
    <xdr:cxnSp macro="">
      <xdr:nvCxnSpPr>
        <xdr:cNvPr id="265" name="Straight Connector 264">
          <a:extLst>
            <a:ext uri="{FF2B5EF4-FFF2-40B4-BE49-F238E27FC236}">
              <a16:creationId xmlns:a16="http://schemas.microsoft.com/office/drawing/2014/main" id="{7442E690-C09F-294C-B9CF-F6300DF402FB}"/>
            </a:ext>
          </a:extLst>
        </xdr:cNvPr>
        <xdr:cNvCxnSpPr/>
      </xdr:nvCxnSpPr>
      <xdr:spPr>
        <a:xfrm flipH="1" flipV="1">
          <a:off x="13583725765" y="86150823"/>
          <a:ext cx="3321" cy="18307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818444</xdr:colOff>
      <xdr:row>426</xdr:row>
      <xdr:rowOff>112889</xdr:rowOff>
    </xdr:from>
    <xdr:to>
      <xdr:col>3</xdr:col>
      <xdr:colOff>762000</xdr:colOff>
      <xdr:row>432</xdr:row>
      <xdr:rowOff>127000</xdr:rowOff>
    </xdr:to>
    <xdr:cxnSp macro="">
      <xdr:nvCxnSpPr>
        <xdr:cNvPr id="266" name="Straight Connector 265">
          <a:extLst>
            <a:ext uri="{FF2B5EF4-FFF2-40B4-BE49-F238E27FC236}">
              <a16:creationId xmlns:a16="http://schemas.microsoft.com/office/drawing/2014/main" id="{45374CB1-0D04-D24D-B854-C7384F5F8C93}"/>
            </a:ext>
          </a:extLst>
        </xdr:cNvPr>
        <xdr:cNvCxnSpPr/>
      </xdr:nvCxnSpPr>
      <xdr:spPr>
        <a:xfrm>
          <a:off x="13582941353" y="81340595"/>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293430</xdr:colOff>
      <xdr:row>423</xdr:row>
      <xdr:rowOff>93754</xdr:rowOff>
    </xdr:from>
    <xdr:ext cx="1021057" cy="172098"/>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FEE45499-9D60-D647-9C01-7658B92EF228}"/>
                </a:ext>
              </a:extLst>
            </xdr:cNvPr>
            <xdr:cNvSpPr txBox="1"/>
          </xdr:nvSpPr>
          <xdr:spPr>
            <a:xfrm>
              <a:off x="13583218101" y="85960695"/>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FEE45499-9D60-D647-9C01-7658B92EF228}"/>
                </a:ext>
              </a:extLst>
            </xdr:cNvPr>
            <xdr:cNvSpPr txBox="1"/>
          </xdr:nvSpPr>
          <xdr:spPr>
            <a:xfrm>
              <a:off x="13583218101" y="85960695"/>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190502</xdr:colOff>
      <xdr:row>432</xdr:row>
      <xdr:rowOff>47271</xdr:rowOff>
    </xdr:from>
    <xdr:ext cx="1021057" cy="172098"/>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2E7430DD-676F-D848-B312-D3122AEEE743}"/>
                </a:ext>
              </a:extLst>
            </xdr:cNvPr>
            <xdr:cNvSpPr txBox="1"/>
          </xdr:nvSpPr>
          <xdr:spPr>
            <a:xfrm>
              <a:off x="13584150265" y="82485212"/>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2E7430DD-676F-D848-B312-D3122AEEE743}"/>
                </a:ext>
              </a:extLst>
            </xdr:cNvPr>
            <xdr:cNvSpPr txBox="1"/>
          </xdr:nvSpPr>
          <xdr:spPr>
            <a:xfrm>
              <a:off x="13584150265" y="82485212"/>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691444</xdr:colOff>
      <xdr:row>429</xdr:row>
      <xdr:rowOff>14111</xdr:rowOff>
    </xdr:from>
    <xdr:to>
      <xdr:col>3</xdr:col>
      <xdr:colOff>49389</xdr:colOff>
      <xdr:row>430</xdr:row>
      <xdr:rowOff>7055</xdr:rowOff>
    </xdr:to>
    <xdr:sp macro="" textlink="">
      <xdr:nvSpPr>
        <xdr:cNvPr id="269" name="Oval 268">
          <a:extLst>
            <a:ext uri="{FF2B5EF4-FFF2-40B4-BE49-F238E27FC236}">
              <a16:creationId xmlns:a16="http://schemas.microsoft.com/office/drawing/2014/main" id="{FE270387-0C53-8142-9DEA-EEF06FA21848}"/>
            </a:ext>
          </a:extLst>
        </xdr:cNvPr>
        <xdr:cNvSpPr/>
      </xdr:nvSpPr>
      <xdr:spPr>
        <a:xfrm>
          <a:off x="13583653964" y="81846935"/>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a:t>
          </a:r>
          <a:endParaRPr lang="en-US" sz="1100"/>
        </a:p>
      </xdr:txBody>
    </xdr:sp>
    <xdr:clientData/>
  </xdr:twoCellAnchor>
  <xdr:twoCellAnchor>
    <xdr:from>
      <xdr:col>2</xdr:col>
      <xdr:colOff>347796</xdr:colOff>
      <xdr:row>427</xdr:row>
      <xdr:rowOff>172653</xdr:rowOff>
    </xdr:from>
    <xdr:to>
      <xdr:col>4</xdr:col>
      <xdr:colOff>291353</xdr:colOff>
      <xdr:row>433</xdr:row>
      <xdr:rowOff>186764</xdr:rowOff>
    </xdr:to>
    <xdr:cxnSp macro="">
      <xdr:nvCxnSpPr>
        <xdr:cNvPr id="270" name="Straight Connector 269">
          <a:extLst>
            <a:ext uri="{FF2B5EF4-FFF2-40B4-BE49-F238E27FC236}">
              <a16:creationId xmlns:a16="http://schemas.microsoft.com/office/drawing/2014/main" id="{F5610913-BFC5-7A48-A318-9895CB37C956}"/>
            </a:ext>
          </a:extLst>
        </xdr:cNvPr>
        <xdr:cNvCxnSpPr/>
      </xdr:nvCxnSpPr>
      <xdr:spPr>
        <a:xfrm>
          <a:off x="13582582765" y="86846418"/>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578973</xdr:colOff>
      <xdr:row>433</xdr:row>
      <xdr:rowOff>166799</xdr:rowOff>
    </xdr:from>
    <xdr:ext cx="1021057"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AE6D27B0-6560-824F-92CD-31C886CADD87}"/>
                </a:ext>
              </a:extLst>
            </xdr:cNvPr>
            <xdr:cNvSpPr txBox="1"/>
          </xdr:nvSpPr>
          <xdr:spPr>
            <a:xfrm>
              <a:off x="13583761794" y="8805079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71" name="TextBox 270">
              <a:extLst>
                <a:ext uri="{FF2B5EF4-FFF2-40B4-BE49-F238E27FC236}">
                  <a16:creationId xmlns:a16="http://schemas.microsoft.com/office/drawing/2014/main" id="{AE6D27B0-6560-824F-92CD-31C886CADD87}"/>
                </a:ext>
              </a:extLst>
            </xdr:cNvPr>
            <xdr:cNvSpPr txBox="1"/>
          </xdr:nvSpPr>
          <xdr:spPr>
            <a:xfrm>
              <a:off x="13583761794" y="8805079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oneCellAnchor>
    <xdr:from>
      <xdr:col>6</xdr:col>
      <xdr:colOff>336177</xdr:colOff>
      <xdr:row>435</xdr:row>
      <xdr:rowOff>88152</xdr:rowOff>
    </xdr:from>
    <xdr:ext cx="1924168" cy="190693"/>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C10F7C56-13DB-DB49-AA9C-82A61E6F99EA}"/>
                </a:ext>
              </a:extLst>
            </xdr:cNvPr>
            <xdr:cNvSpPr txBox="1"/>
          </xdr:nvSpPr>
          <xdr:spPr>
            <a:xfrm>
              <a:off x="13578955302" y="88375564"/>
              <a:ext cx="1924168" cy="190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he-IL" sz="1100" b="0" i="1">
                        <a:latin typeface="Cambria Math" panose="02040503050406030204" pitchFamily="18" charset="0"/>
                      </a:rPr>
                      <m:t>↓</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he-IL" sz="1100" b="0" i="1">
                        <a:latin typeface="Cambria Math" panose="02040503050406030204" pitchFamily="18" charset="0"/>
                      </a:rPr>
                      <m:t>לל״ש</m:t>
                    </m:r>
                    <m:r>
                      <a:rPr lang="he-IL" sz="1100" b="0" i="1">
                        <a:latin typeface="Cambria Math" panose="02040503050406030204" pitchFamily="18" charset="0"/>
                      </a:rPr>
                      <m:t>)</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C10F7C56-13DB-DB49-AA9C-82A61E6F99EA}"/>
                </a:ext>
              </a:extLst>
            </xdr:cNvPr>
            <xdr:cNvSpPr txBox="1"/>
          </xdr:nvSpPr>
          <xdr:spPr>
            <a:xfrm>
              <a:off x="13578955302" y="88375564"/>
              <a:ext cx="1924168" cy="190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לל״ש)</a:t>
              </a:r>
              <a:endParaRPr lang="en-US" sz="1100"/>
            </a:p>
          </xdr:txBody>
        </xdr:sp>
      </mc:Fallback>
    </mc:AlternateContent>
    <xdr:clientData/>
  </xdr:oneCellAnchor>
  <xdr:twoCellAnchor>
    <xdr:from>
      <xdr:col>2</xdr:col>
      <xdr:colOff>736268</xdr:colOff>
      <xdr:row>431</xdr:row>
      <xdr:rowOff>141112</xdr:rowOff>
    </xdr:from>
    <xdr:to>
      <xdr:col>3</xdr:col>
      <xdr:colOff>94213</xdr:colOff>
      <xdr:row>432</xdr:row>
      <xdr:rowOff>134055</xdr:rowOff>
    </xdr:to>
    <xdr:sp macro="" textlink="">
      <xdr:nvSpPr>
        <xdr:cNvPr id="275" name="Oval 274">
          <a:extLst>
            <a:ext uri="{FF2B5EF4-FFF2-40B4-BE49-F238E27FC236}">
              <a16:creationId xmlns:a16="http://schemas.microsoft.com/office/drawing/2014/main" id="{844B4E8E-13CD-5742-C41A-987468744450}"/>
            </a:ext>
          </a:extLst>
        </xdr:cNvPr>
        <xdr:cNvSpPr/>
      </xdr:nvSpPr>
      <xdr:spPr>
        <a:xfrm>
          <a:off x="13583609140" y="87621700"/>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12</xdr:col>
      <xdr:colOff>495300</xdr:colOff>
      <xdr:row>740</xdr:row>
      <xdr:rowOff>114300</xdr:rowOff>
    </xdr:from>
    <xdr:to>
      <xdr:col>12</xdr:col>
      <xdr:colOff>520700</xdr:colOff>
      <xdr:row>755</xdr:row>
      <xdr:rowOff>114300</xdr:rowOff>
    </xdr:to>
    <xdr:cxnSp macro="">
      <xdr:nvCxnSpPr>
        <xdr:cNvPr id="223" name="Straight Arrow Connector 222">
          <a:extLst>
            <a:ext uri="{FF2B5EF4-FFF2-40B4-BE49-F238E27FC236}">
              <a16:creationId xmlns:a16="http://schemas.microsoft.com/office/drawing/2014/main" id="{06DA951F-5538-DBA5-CD68-10907A37886D}"/>
            </a:ext>
          </a:extLst>
        </xdr:cNvPr>
        <xdr:cNvCxnSpPr/>
      </xdr:nvCxnSpPr>
      <xdr:spPr>
        <a:xfrm flipH="1" flipV="1">
          <a:off x="13514565300" y="1516380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469900</xdr:colOff>
      <xdr:row>753</xdr:row>
      <xdr:rowOff>114300</xdr:rowOff>
    </xdr:from>
    <xdr:to>
      <xdr:col>13</xdr:col>
      <xdr:colOff>139700</xdr:colOff>
      <xdr:row>753</xdr:row>
      <xdr:rowOff>114300</xdr:rowOff>
    </xdr:to>
    <xdr:cxnSp macro="">
      <xdr:nvCxnSpPr>
        <xdr:cNvPr id="226" name="Straight Arrow Connector 225">
          <a:extLst>
            <a:ext uri="{FF2B5EF4-FFF2-40B4-BE49-F238E27FC236}">
              <a16:creationId xmlns:a16="http://schemas.microsoft.com/office/drawing/2014/main" id="{00279705-2B00-3941-CDE8-7EB8A1191CD8}"/>
            </a:ext>
          </a:extLst>
        </xdr:cNvPr>
        <xdr:cNvCxnSpPr/>
      </xdr:nvCxnSpPr>
      <xdr:spPr>
        <a:xfrm>
          <a:off x="13514120800" y="1542796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12</xdr:col>
      <xdr:colOff>76200</xdr:colOff>
      <xdr:row>739</xdr:row>
      <xdr:rowOff>82550</xdr:rowOff>
    </xdr:from>
    <xdr:ext cx="863718"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263649D2-F976-F4BF-56BE-1956C819E126}"/>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263649D2-F976-F4BF-56BE-1956C819E126}"/>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7</xdr:col>
      <xdr:colOff>685800</xdr:colOff>
      <xdr:row>753</xdr:row>
      <xdr:rowOff>31750</xdr:rowOff>
    </xdr:from>
    <xdr:ext cx="863718"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85715D7E-C21C-CD74-3AC9-63D186CE4298}"/>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85715D7E-C21C-CD74-3AC9-63D186CE4298}"/>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469900</xdr:colOff>
      <xdr:row>740</xdr:row>
      <xdr:rowOff>139700</xdr:rowOff>
    </xdr:from>
    <xdr:to>
      <xdr:col>12</xdr:col>
      <xdr:colOff>101600</xdr:colOff>
      <xdr:row>752</xdr:row>
      <xdr:rowOff>76200</xdr:rowOff>
    </xdr:to>
    <xdr:cxnSp macro="">
      <xdr:nvCxnSpPr>
        <xdr:cNvPr id="244" name="Straight Connector 243">
          <a:extLst>
            <a:ext uri="{FF2B5EF4-FFF2-40B4-BE49-F238E27FC236}">
              <a16:creationId xmlns:a16="http://schemas.microsoft.com/office/drawing/2014/main" id="{6D742B97-40E4-ECE1-162A-60223FBF43C0}"/>
            </a:ext>
          </a:extLst>
        </xdr:cNvPr>
        <xdr:cNvCxnSpPr/>
      </xdr:nvCxnSpPr>
      <xdr:spPr>
        <a:xfrm flipV="1">
          <a:off x="13514984400" y="151663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63500</xdr:colOff>
      <xdr:row>742</xdr:row>
      <xdr:rowOff>63500</xdr:rowOff>
    </xdr:from>
    <xdr:to>
      <xdr:col>11</xdr:col>
      <xdr:colOff>609600</xdr:colOff>
      <xdr:row>750</xdr:row>
      <xdr:rowOff>63500</xdr:rowOff>
    </xdr:to>
    <xdr:cxnSp macro="">
      <xdr:nvCxnSpPr>
        <xdr:cNvPr id="246" name="Straight Connector 245">
          <a:extLst>
            <a:ext uri="{FF2B5EF4-FFF2-40B4-BE49-F238E27FC236}">
              <a16:creationId xmlns:a16="http://schemas.microsoft.com/office/drawing/2014/main" id="{485FB8D6-5371-40EA-A854-7A1996D8851A}"/>
            </a:ext>
          </a:extLst>
        </xdr:cNvPr>
        <xdr:cNvCxnSpPr/>
      </xdr:nvCxnSpPr>
      <xdr:spPr>
        <a:xfrm>
          <a:off x="13515301900" y="1519936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787400</xdr:colOff>
      <xdr:row>736</xdr:row>
      <xdr:rowOff>114300</xdr:rowOff>
    </xdr:from>
    <xdr:to>
      <xdr:col>12</xdr:col>
      <xdr:colOff>419100</xdr:colOff>
      <xdr:row>748</xdr:row>
      <xdr:rowOff>50800</xdr:rowOff>
    </xdr:to>
    <xdr:cxnSp macro="">
      <xdr:nvCxnSpPr>
        <xdr:cNvPr id="253" name="Straight Connector 252">
          <a:extLst>
            <a:ext uri="{FF2B5EF4-FFF2-40B4-BE49-F238E27FC236}">
              <a16:creationId xmlns:a16="http://schemas.microsoft.com/office/drawing/2014/main" id="{DD63ED7A-2926-A398-AA5E-8985CA2787AD}"/>
            </a:ext>
          </a:extLst>
        </xdr:cNvPr>
        <xdr:cNvCxnSpPr/>
      </xdr:nvCxnSpPr>
      <xdr:spPr>
        <a:xfrm flipV="1">
          <a:off x="13514666900" y="1508252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114300</xdr:colOff>
      <xdr:row>745</xdr:row>
      <xdr:rowOff>190500</xdr:rowOff>
    </xdr:from>
    <xdr:to>
      <xdr:col>10</xdr:col>
      <xdr:colOff>406400</xdr:colOff>
      <xdr:row>747</xdr:row>
      <xdr:rowOff>101600</xdr:rowOff>
    </xdr:to>
    <xdr:sp macro="" textlink="">
      <xdr:nvSpPr>
        <xdr:cNvPr id="254" name="Oval 253">
          <a:extLst>
            <a:ext uri="{FF2B5EF4-FFF2-40B4-BE49-F238E27FC236}">
              <a16:creationId xmlns:a16="http://schemas.microsoft.com/office/drawing/2014/main" id="{F878A63F-93B6-E8BD-BB3A-A65990D57428}"/>
            </a:ext>
          </a:extLst>
        </xdr:cNvPr>
        <xdr:cNvSpPr/>
      </xdr:nvSpPr>
      <xdr:spPr>
        <a:xfrm>
          <a:off x="13516330600" y="152730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11</xdr:col>
      <xdr:colOff>12700</xdr:colOff>
      <xdr:row>743</xdr:row>
      <xdr:rowOff>38100</xdr:rowOff>
    </xdr:from>
    <xdr:to>
      <xdr:col>11</xdr:col>
      <xdr:colOff>304800</xdr:colOff>
      <xdr:row>744</xdr:row>
      <xdr:rowOff>152400</xdr:rowOff>
    </xdr:to>
    <xdr:sp macro="" textlink="">
      <xdr:nvSpPr>
        <xdr:cNvPr id="258" name="Oval 257">
          <a:extLst>
            <a:ext uri="{FF2B5EF4-FFF2-40B4-BE49-F238E27FC236}">
              <a16:creationId xmlns:a16="http://schemas.microsoft.com/office/drawing/2014/main" id="{5C09AE16-623D-935D-262C-391E651F1B33}"/>
            </a:ext>
          </a:extLst>
        </xdr:cNvPr>
        <xdr:cNvSpPr/>
      </xdr:nvSpPr>
      <xdr:spPr>
        <a:xfrm>
          <a:off x="13515606700" y="152171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13</xdr:col>
      <xdr:colOff>495300</xdr:colOff>
      <xdr:row>771</xdr:row>
      <xdr:rowOff>114300</xdr:rowOff>
    </xdr:from>
    <xdr:to>
      <xdr:col>13</xdr:col>
      <xdr:colOff>520700</xdr:colOff>
      <xdr:row>786</xdr:row>
      <xdr:rowOff>114300</xdr:rowOff>
    </xdr:to>
    <xdr:cxnSp macro="">
      <xdr:nvCxnSpPr>
        <xdr:cNvPr id="272" name="Straight Arrow Connector 271">
          <a:extLst>
            <a:ext uri="{FF2B5EF4-FFF2-40B4-BE49-F238E27FC236}">
              <a16:creationId xmlns:a16="http://schemas.microsoft.com/office/drawing/2014/main" id="{1057D20F-792D-2040-90CB-EA0D6E5CEB4E}"/>
            </a:ext>
          </a:extLst>
        </xdr:cNvPr>
        <xdr:cNvCxnSpPr/>
      </xdr:nvCxnSpPr>
      <xdr:spPr>
        <a:xfrm flipH="1" flipV="1">
          <a:off x="13514565300" y="1516380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469900</xdr:colOff>
      <xdr:row>784</xdr:row>
      <xdr:rowOff>114300</xdr:rowOff>
    </xdr:from>
    <xdr:to>
      <xdr:col>14</xdr:col>
      <xdr:colOff>139700</xdr:colOff>
      <xdr:row>784</xdr:row>
      <xdr:rowOff>114300</xdr:rowOff>
    </xdr:to>
    <xdr:cxnSp macro="">
      <xdr:nvCxnSpPr>
        <xdr:cNvPr id="274" name="Straight Arrow Connector 273">
          <a:extLst>
            <a:ext uri="{FF2B5EF4-FFF2-40B4-BE49-F238E27FC236}">
              <a16:creationId xmlns:a16="http://schemas.microsoft.com/office/drawing/2014/main" id="{CE924143-14AC-FB44-8DF2-9848F074D6E9}"/>
            </a:ext>
          </a:extLst>
        </xdr:cNvPr>
        <xdr:cNvCxnSpPr/>
      </xdr:nvCxnSpPr>
      <xdr:spPr>
        <a:xfrm>
          <a:off x="13514120800" y="1542796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76200</xdr:colOff>
      <xdr:row>770</xdr:row>
      <xdr:rowOff>82550</xdr:rowOff>
    </xdr:from>
    <xdr:ext cx="863718"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1C843505-8F15-844B-8D50-ED2D388A20A0}"/>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1C843505-8F15-844B-8D50-ED2D388A20A0}"/>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685800</xdr:colOff>
      <xdr:row>784</xdr:row>
      <xdr:rowOff>31750</xdr:rowOff>
    </xdr:from>
    <xdr:ext cx="863718" cy="172227"/>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1BF8DDE-1170-7B47-B77B-0D6B2E66A7E7}"/>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1BF8DDE-1170-7B47-B77B-0D6B2E66A7E7}"/>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9</xdr:col>
      <xdr:colOff>469900</xdr:colOff>
      <xdr:row>771</xdr:row>
      <xdr:rowOff>139700</xdr:rowOff>
    </xdr:from>
    <xdr:to>
      <xdr:col>13</xdr:col>
      <xdr:colOff>101600</xdr:colOff>
      <xdr:row>783</xdr:row>
      <xdr:rowOff>76200</xdr:rowOff>
    </xdr:to>
    <xdr:cxnSp macro="">
      <xdr:nvCxnSpPr>
        <xdr:cNvPr id="278" name="Straight Connector 277">
          <a:extLst>
            <a:ext uri="{FF2B5EF4-FFF2-40B4-BE49-F238E27FC236}">
              <a16:creationId xmlns:a16="http://schemas.microsoft.com/office/drawing/2014/main" id="{071465AB-F62E-8A48-96C0-BCE2870A4587}"/>
            </a:ext>
          </a:extLst>
        </xdr:cNvPr>
        <xdr:cNvCxnSpPr/>
      </xdr:nvCxnSpPr>
      <xdr:spPr>
        <a:xfrm flipV="1">
          <a:off x="13514984400" y="151663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63500</xdr:colOff>
      <xdr:row>773</xdr:row>
      <xdr:rowOff>63500</xdr:rowOff>
    </xdr:from>
    <xdr:to>
      <xdr:col>12</xdr:col>
      <xdr:colOff>609600</xdr:colOff>
      <xdr:row>781</xdr:row>
      <xdr:rowOff>63500</xdr:rowOff>
    </xdr:to>
    <xdr:cxnSp macro="">
      <xdr:nvCxnSpPr>
        <xdr:cNvPr id="279" name="Straight Connector 278">
          <a:extLst>
            <a:ext uri="{FF2B5EF4-FFF2-40B4-BE49-F238E27FC236}">
              <a16:creationId xmlns:a16="http://schemas.microsoft.com/office/drawing/2014/main" id="{F797B6A5-42F3-2B4A-BED3-E604C552E64E}"/>
            </a:ext>
          </a:extLst>
        </xdr:cNvPr>
        <xdr:cNvCxnSpPr/>
      </xdr:nvCxnSpPr>
      <xdr:spPr>
        <a:xfrm>
          <a:off x="13515301900" y="1519936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11</xdr:col>
      <xdr:colOff>114300</xdr:colOff>
      <xdr:row>776</xdr:row>
      <xdr:rowOff>190500</xdr:rowOff>
    </xdr:from>
    <xdr:to>
      <xdr:col>11</xdr:col>
      <xdr:colOff>406400</xdr:colOff>
      <xdr:row>778</xdr:row>
      <xdr:rowOff>101600</xdr:rowOff>
    </xdr:to>
    <xdr:sp macro="" textlink="">
      <xdr:nvSpPr>
        <xdr:cNvPr id="281" name="Oval 280">
          <a:extLst>
            <a:ext uri="{FF2B5EF4-FFF2-40B4-BE49-F238E27FC236}">
              <a16:creationId xmlns:a16="http://schemas.microsoft.com/office/drawing/2014/main" id="{85FE23CF-6B29-0849-A9D7-D676C8F89AAF}"/>
            </a:ext>
          </a:extLst>
        </xdr:cNvPr>
        <xdr:cNvSpPr/>
      </xdr:nvSpPr>
      <xdr:spPr>
        <a:xfrm>
          <a:off x="13516330600" y="152730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9</xdr:col>
      <xdr:colOff>38100</xdr:colOff>
      <xdr:row>770</xdr:row>
      <xdr:rowOff>177800</xdr:rowOff>
    </xdr:from>
    <xdr:to>
      <xdr:col>11</xdr:col>
      <xdr:colOff>584200</xdr:colOff>
      <xdr:row>778</xdr:row>
      <xdr:rowOff>177800</xdr:rowOff>
    </xdr:to>
    <xdr:cxnSp macro="">
      <xdr:nvCxnSpPr>
        <xdr:cNvPr id="283" name="Straight Connector 282">
          <a:extLst>
            <a:ext uri="{FF2B5EF4-FFF2-40B4-BE49-F238E27FC236}">
              <a16:creationId xmlns:a16="http://schemas.microsoft.com/office/drawing/2014/main" id="{D900EDEC-2795-D367-1AFF-23EF38B1E06C}"/>
            </a:ext>
          </a:extLst>
        </xdr:cNvPr>
        <xdr:cNvCxnSpPr/>
      </xdr:nvCxnSpPr>
      <xdr:spPr>
        <a:xfrm>
          <a:off x="13515327300" y="1577975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10</xdr:col>
      <xdr:colOff>254000</xdr:colOff>
      <xdr:row>773</xdr:row>
      <xdr:rowOff>177800</xdr:rowOff>
    </xdr:from>
    <xdr:to>
      <xdr:col>10</xdr:col>
      <xdr:colOff>546100</xdr:colOff>
      <xdr:row>775</xdr:row>
      <xdr:rowOff>88900</xdr:rowOff>
    </xdr:to>
    <xdr:sp macro="" textlink="">
      <xdr:nvSpPr>
        <xdr:cNvPr id="282" name="Oval 281">
          <a:extLst>
            <a:ext uri="{FF2B5EF4-FFF2-40B4-BE49-F238E27FC236}">
              <a16:creationId xmlns:a16="http://schemas.microsoft.com/office/drawing/2014/main" id="{3DB23EBD-E13B-134E-9AEE-8667E1253C63}"/>
            </a:ext>
          </a:extLst>
        </xdr:cNvPr>
        <xdr:cNvSpPr/>
      </xdr:nvSpPr>
      <xdr:spPr>
        <a:xfrm>
          <a:off x="13516190900" y="1584071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495300</xdr:colOff>
      <xdr:row>796</xdr:row>
      <xdr:rowOff>114300</xdr:rowOff>
    </xdr:from>
    <xdr:to>
      <xdr:col>5</xdr:col>
      <xdr:colOff>520700</xdr:colOff>
      <xdr:row>811</xdr:row>
      <xdr:rowOff>114300</xdr:rowOff>
    </xdr:to>
    <xdr:cxnSp macro="">
      <xdr:nvCxnSpPr>
        <xdr:cNvPr id="284" name="Straight Arrow Connector 283">
          <a:extLst>
            <a:ext uri="{FF2B5EF4-FFF2-40B4-BE49-F238E27FC236}">
              <a16:creationId xmlns:a16="http://schemas.microsoft.com/office/drawing/2014/main" id="{BE347F58-35F6-AC4C-803B-91BCDCAD64C2}"/>
            </a:ext>
          </a:extLst>
        </xdr:cNvPr>
        <xdr:cNvCxnSpPr/>
      </xdr:nvCxnSpPr>
      <xdr:spPr>
        <a:xfrm flipH="1" flipV="1">
          <a:off x="13513739800" y="1579372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469900</xdr:colOff>
      <xdr:row>809</xdr:row>
      <xdr:rowOff>114300</xdr:rowOff>
    </xdr:from>
    <xdr:to>
      <xdr:col>6</xdr:col>
      <xdr:colOff>139700</xdr:colOff>
      <xdr:row>809</xdr:row>
      <xdr:rowOff>114300</xdr:rowOff>
    </xdr:to>
    <xdr:cxnSp macro="">
      <xdr:nvCxnSpPr>
        <xdr:cNvPr id="285" name="Straight Arrow Connector 284">
          <a:extLst>
            <a:ext uri="{FF2B5EF4-FFF2-40B4-BE49-F238E27FC236}">
              <a16:creationId xmlns:a16="http://schemas.microsoft.com/office/drawing/2014/main" id="{12F96C74-F49B-784D-A758-84E05C3286B8}"/>
            </a:ext>
          </a:extLst>
        </xdr:cNvPr>
        <xdr:cNvCxnSpPr/>
      </xdr:nvCxnSpPr>
      <xdr:spPr>
        <a:xfrm>
          <a:off x="13513295300" y="1605788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76200</xdr:colOff>
      <xdr:row>795</xdr:row>
      <xdr:rowOff>82550</xdr:rowOff>
    </xdr:from>
    <xdr:ext cx="863718"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F22ACAAD-392E-D745-8046-8142BD3E36DA}"/>
                </a:ext>
              </a:extLst>
            </xdr:cNvPr>
            <xdr:cNvSpPr txBox="1"/>
          </xdr:nvSpPr>
          <xdr:spPr>
            <a:xfrm>
              <a:off x="13513320582" y="15770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F22ACAAD-392E-D745-8046-8142BD3E36DA}"/>
                </a:ext>
              </a:extLst>
            </xdr:cNvPr>
            <xdr:cNvSpPr txBox="1"/>
          </xdr:nvSpPr>
          <xdr:spPr>
            <a:xfrm>
              <a:off x="13513320582" y="15770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685800</xdr:colOff>
      <xdr:row>809</xdr:row>
      <xdr:rowOff>31750</xdr:rowOff>
    </xdr:from>
    <xdr:ext cx="863718"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822C590C-81DE-1543-BA69-C5FF883DA2D0}"/>
                </a:ext>
              </a:extLst>
            </xdr:cNvPr>
            <xdr:cNvSpPr txBox="1"/>
          </xdr:nvSpPr>
          <xdr:spPr>
            <a:xfrm>
              <a:off x="13516838482" y="16049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822C590C-81DE-1543-BA69-C5FF883DA2D0}"/>
                </a:ext>
              </a:extLst>
            </xdr:cNvPr>
            <xdr:cNvSpPr txBox="1"/>
          </xdr:nvSpPr>
          <xdr:spPr>
            <a:xfrm>
              <a:off x="13516838482" y="16049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469900</xdr:colOff>
      <xdr:row>796</xdr:row>
      <xdr:rowOff>139700</xdr:rowOff>
    </xdr:from>
    <xdr:to>
      <xdr:col>5</xdr:col>
      <xdr:colOff>101600</xdr:colOff>
      <xdr:row>808</xdr:row>
      <xdr:rowOff>76200</xdr:rowOff>
    </xdr:to>
    <xdr:cxnSp macro="">
      <xdr:nvCxnSpPr>
        <xdr:cNvPr id="288" name="Straight Connector 287">
          <a:extLst>
            <a:ext uri="{FF2B5EF4-FFF2-40B4-BE49-F238E27FC236}">
              <a16:creationId xmlns:a16="http://schemas.microsoft.com/office/drawing/2014/main" id="{B5DBDCA4-BA52-9842-A6FC-69EFE2A217F5}"/>
            </a:ext>
          </a:extLst>
        </xdr:cNvPr>
        <xdr:cNvCxnSpPr/>
      </xdr:nvCxnSpPr>
      <xdr:spPr>
        <a:xfrm flipV="1">
          <a:off x="13514158900" y="157962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63500</xdr:colOff>
      <xdr:row>798</xdr:row>
      <xdr:rowOff>63500</xdr:rowOff>
    </xdr:from>
    <xdr:to>
      <xdr:col>4</xdr:col>
      <xdr:colOff>609600</xdr:colOff>
      <xdr:row>806</xdr:row>
      <xdr:rowOff>63500</xdr:rowOff>
    </xdr:to>
    <xdr:cxnSp macro="">
      <xdr:nvCxnSpPr>
        <xdr:cNvPr id="289" name="Straight Connector 288">
          <a:extLst>
            <a:ext uri="{FF2B5EF4-FFF2-40B4-BE49-F238E27FC236}">
              <a16:creationId xmlns:a16="http://schemas.microsoft.com/office/drawing/2014/main" id="{A6033C89-54FD-0548-B5DF-8C75FDBB4627}"/>
            </a:ext>
          </a:extLst>
        </xdr:cNvPr>
        <xdr:cNvCxnSpPr/>
      </xdr:nvCxnSpPr>
      <xdr:spPr>
        <a:xfrm>
          <a:off x="13514476400" y="1582928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114300</xdr:colOff>
      <xdr:row>801</xdr:row>
      <xdr:rowOff>190500</xdr:rowOff>
    </xdr:from>
    <xdr:to>
      <xdr:col>3</xdr:col>
      <xdr:colOff>406400</xdr:colOff>
      <xdr:row>803</xdr:row>
      <xdr:rowOff>101600</xdr:rowOff>
    </xdr:to>
    <xdr:sp macro="" textlink="">
      <xdr:nvSpPr>
        <xdr:cNvPr id="290" name="Oval 289">
          <a:extLst>
            <a:ext uri="{FF2B5EF4-FFF2-40B4-BE49-F238E27FC236}">
              <a16:creationId xmlns:a16="http://schemas.microsoft.com/office/drawing/2014/main" id="{B986AEA9-98BE-604B-98A4-C1C91A1DA825}"/>
            </a:ext>
          </a:extLst>
        </xdr:cNvPr>
        <xdr:cNvSpPr/>
      </xdr:nvSpPr>
      <xdr:spPr>
        <a:xfrm>
          <a:off x="13515505100" y="159029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685800</xdr:colOff>
      <xdr:row>800</xdr:row>
      <xdr:rowOff>101600</xdr:rowOff>
    </xdr:from>
    <xdr:to>
      <xdr:col>5</xdr:col>
      <xdr:colOff>406400</xdr:colOff>
      <xdr:row>808</xdr:row>
      <xdr:rowOff>101600</xdr:rowOff>
    </xdr:to>
    <xdr:cxnSp macro="">
      <xdr:nvCxnSpPr>
        <xdr:cNvPr id="291" name="Straight Connector 290">
          <a:extLst>
            <a:ext uri="{FF2B5EF4-FFF2-40B4-BE49-F238E27FC236}">
              <a16:creationId xmlns:a16="http://schemas.microsoft.com/office/drawing/2014/main" id="{987F3707-C2EF-D949-9EBD-CC240BFE8465}"/>
            </a:ext>
          </a:extLst>
        </xdr:cNvPr>
        <xdr:cNvCxnSpPr/>
      </xdr:nvCxnSpPr>
      <xdr:spPr>
        <a:xfrm>
          <a:off x="13520458100" y="1638173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13</xdr:col>
      <xdr:colOff>508000</xdr:colOff>
      <xdr:row>796</xdr:row>
      <xdr:rowOff>38100</xdr:rowOff>
    </xdr:from>
    <xdr:to>
      <xdr:col>13</xdr:col>
      <xdr:colOff>800100</xdr:colOff>
      <xdr:row>797</xdr:row>
      <xdr:rowOff>152400</xdr:rowOff>
    </xdr:to>
    <xdr:sp macro="" textlink="">
      <xdr:nvSpPr>
        <xdr:cNvPr id="292" name="Oval 291">
          <a:extLst>
            <a:ext uri="{FF2B5EF4-FFF2-40B4-BE49-F238E27FC236}">
              <a16:creationId xmlns:a16="http://schemas.microsoft.com/office/drawing/2014/main" id="{F6A0008D-6FDA-F745-B6C8-BA0D3A74E84D}"/>
            </a:ext>
          </a:extLst>
        </xdr:cNvPr>
        <xdr:cNvSpPr/>
      </xdr:nvSpPr>
      <xdr:spPr>
        <a:xfrm>
          <a:off x="13513460400" y="1629410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228600</xdr:colOff>
      <xdr:row>797</xdr:row>
      <xdr:rowOff>63500</xdr:rowOff>
    </xdr:from>
    <xdr:to>
      <xdr:col>3</xdr:col>
      <xdr:colOff>685800</xdr:colOff>
      <xdr:row>809</xdr:row>
      <xdr:rowOff>0</xdr:rowOff>
    </xdr:to>
    <xdr:cxnSp macro="">
      <xdr:nvCxnSpPr>
        <xdr:cNvPr id="293" name="Straight Connector 292">
          <a:extLst>
            <a:ext uri="{FF2B5EF4-FFF2-40B4-BE49-F238E27FC236}">
              <a16:creationId xmlns:a16="http://schemas.microsoft.com/office/drawing/2014/main" id="{17E0F477-B5D4-8C96-9F9D-79F74ED37304}"/>
            </a:ext>
          </a:extLst>
        </xdr:cNvPr>
        <xdr:cNvCxnSpPr/>
      </xdr:nvCxnSpPr>
      <xdr:spPr>
        <a:xfrm flipV="1">
          <a:off x="13521829700" y="163169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63500</xdr:colOff>
      <xdr:row>806</xdr:row>
      <xdr:rowOff>63500</xdr:rowOff>
    </xdr:from>
    <xdr:to>
      <xdr:col>3</xdr:col>
      <xdr:colOff>355600</xdr:colOff>
      <xdr:row>807</xdr:row>
      <xdr:rowOff>177800</xdr:rowOff>
    </xdr:to>
    <xdr:sp macro="" textlink="">
      <xdr:nvSpPr>
        <xdr:cNvPr id="294" name="Oval 293">
          <a:extLst>
            <a:ext uri="{FF2B5EF4-FFF2-40B4-BE49-F238E27FC236}">
              <a16:creationId xmlns:a16="http://schemas.microsoft.com/office/drawing/2014/main" id="{42782140-E99E-6DF5-DAE7-255FF5A8CCAC}"/>
            </a:ext>
          </a:extLst>
        </xdr:cNvPr>
        <xdr:cNvSpPr/>
      </xdr:nvSpPr>
      <xdr:spPr>
        <a:xfrm>
          <a:off x="13522159900" y="164998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16</xdr:col>
      <xdr:colOff>495300</xdr:colOff>
      <xdr:row>817</xdr:row>
      <xdr:rowOff>114300</xdr:rowOff>
    </xdr:from>
    <xdr:to>
      <xdr:col>16</xdr:col>
      <xdr:colOff>520700</xdr:colOff>
      <xdr:row>832</xdr:row>
      <xdr:rowOff>114300</xdr:rowOff>
    </xdr:to>
    <xdr:cxnSp macro="">
      <xdr:nvCxnSpPr>
        <xdr:cNvPr id="295" name="Straight Arrow Connector 294">
          <a:extLst>
            <a:ext uri="{FF2B5EF4-FFF2-40B4-BE49-F238E27FC236}">
              <a16:creationId xmlns:a16="http://schemas.microsoft.com/office/drawing/2014/main" id="{07B79F8D-CE62-5C41-B68E-13C4E832ADC8}"/>
            </a:ext>
          </a:extLst>
        </xdr:cNvPr>
        <xdr:cNvCxnSpPr/>
      </xdr:nvCxnSpPr>
      <xdr:spPr>
        <a:xfrm flipH="1" flipV="1">
          <a:off x="13520343800" y="1630172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469900</xdr:colOff>
      <xdr:row>830</xdr:row>
      <xdr:rowOff>114300</xdr:rowOff>
    </xdr:from>
    <xdr:to>
      <xdr:col>17</xdr:col>
      <xdr:colOff>139700</xdr:colOff>
      <xdr:row>830</xdr:row>
      <xdr:rowOff>114300</xdr:rowOff>
    </xdr:to>
    <xdr:cxnSp macro="">
      <xdr:nvCxnSpPr>
        <xdr:cNvPr id="296" name="Straight Arrow Connector 295">
          <a:extLst>
            <a:ext uri="{FF2B5EF4-FFF2-40B4-BE49-F238E27FC236}">
              <a16:creationId xmlns:a16="http://schemas.microsoft.com/office/drawing/2014/main" id="{F63FE864-5B49-264C-B4DA-B6F49D8E6001}"/>
            </a:ext>
          </a:extLst>
        </xdr:cNvPr>
        <xdr:cNvCxnSpPr/>
      </xdr:nvCxnSpPr>
      <xdr:spPr>
        <a:xfrm>
          <a:off x="13519899300" y="1656588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16</xdr:col>
      <xdr:colOff>76200</xdr:colOff>
      <xdr:row>816</xdr:row>
      <xdr:rowOff>82550</xdr:rowOff>
    </xdr:from>
    <xdr:ext cx="863718"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0411FE82-6513-9E42-9310-69B8AB5FD95F}"/>
                </a:ext>
              </a:extLst>
            </xdr:cNvPr>
            <xdr:cNvSpPr txBox="1"/>
          </xdr:nvSpPr>
          <xdr:spPr>
            <a:xfrm>
              <a:off x="13519924582" y="16278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0411FE82-6513-9E42-9310-69B8AB5FD95F}"/>
                </a:ext>
              </a:extLst>
            </xdr:cNvPr>
            <xdr:cNvSpPr txBox="1"/>
          </xdr:nvSpPr>
          <xdr:spPr>
            <a:xfrm>
              <a:off x="13519924582" y="16278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685800</xdr:colOff>
      <xdr:row>830</xdr:row>
      <xdr:rowOff>31750</xdr:rowOff>
    </xdr:from>
    <xdr:ext cx="863718"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BFF93B00-49D7-224E-B102-1119CDFED24A}"/>
                </a:ext>
              </a:extLst>
            </xdr:cNvPr>
            <xdr:cNvSpPr txBox="1"/>
          </xdr:nvSpPr>
          <xdr:spPr>
            <a:xfrm>
              <a:off x="13523442482" y="16557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BFF93B00-49D7-224E-B102-1119CDFED24A}"/>
                </a:ext>
              </a:extLst>
            </xdr:cNvPr>
            <xdr:cNvSpPr txBox="1"/>
          </xdr:nvSpPr>
          <xdr:spPr>
            <a:xfrm>
              <a:off x="13523442482" y="16557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12</xdr:col>
      <xdr:colOff>469900</xdr:colOff>
      <xdr:row>817</xdr:row>
      <xdr:rowOff>139700</xdr:rowOff>
    </xdr:from>
    <xdr:to>
      <xdr:col>16</xdr:col>
      <xdr:colOff>101600</xdr:colOff>
      <xdr:row>829</xdr:row>
      <xdr:rowOff>76200</xdr:rowOff>
    </xdr:to>
    <xdr:cxnSp macro="">
      <xdr:nvCxnSpPr>
        <xdr:cNvPr id="299" name="Straight Connector 298">
          <a:extLst>
            <a:ext uri="{FF2B5EF4-FFF2-40B4-BE49-F238E27FC236}">
              <a16:creationId xmlns:a16="http://schemas.microsoft.com/office/drawing/2014/main" id="{16395E3A-72EC-3E40-B72B-55AB4830B388}"/>
            </a:ext>
          </a:extLst>
        </xdr:cNvPr>
        <xdr:cNvCxnSpPr/>
      </xdr:nvCxnSpPr>
      <xdr:spPr>
        <a:xfrm flipV="1">
          <a:off x="13520762900" y="163042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63500</xdr:colOff>
      <xdr:row>819</xdr:row>
      <xdr:rowOff>63500</xdr:rowOff>
    </xdr:from>
    <xdr:to>
      <xdr:col>15</xdr:col>
      <xdr:colOff>609600</xdr:colOff>
      <xdr:row>827</xdr:row>
      <xdr:rowOff>63500</xdr:rowOff>
    </xdr:to>
    <xdr:cxnSp macro="">
      <xdr:nvCxnSpPr>
        <xdr:cNvPr id="300" name="Straight Connector 299">
          <a:extLst>
            <a:ext uri="{FF2B5EF4-FFF2-40B4-BE49-F238E27FC236}">
              <a16:creationId xmlns:a16="http://schemas.microsoft.com/office/drawing/2014/main" id="{328C2377-7D41-FC4B-88DE-B5226A71EB7A}"/>
            </a:ext>
          </a:extLst>
        </xdr:cNvPr>
        <xdr:cNvCxnSpPr/>
      </xdr:nvCxnSpPr>
      <xdr:spPr>
        <a:xfrm>
          <a:off x="13521080400" y="1633728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14</xdr:col>
      <xdr:colOff>152400</xdr:colOff>
      <xdr:row>822</xdr:row>
      <xdr:rowOff>139700</xdr:rowOff>
    </xdr:from>
    <xdr:to>
      <xdr:col>14</xdr:col>
      <xdr:colOff>444500</xdr:colOff>
      <xdr:row>824</xdr:row>
      <xdr:rowOff>50800</xdr:rowOff>
    </xdr:to>
    <xdr:sp macro="" textlink="">
      <xdr:nvSpPr>
        <xdr:cNvPr id="301" name="Oval 300">
          <a:extLst>
            <a:ext uri="{FF2B5EF4-FFF2-40B4-BE49-F238E27FC236}">
              <a16:creationId xmlns:a16="http://schemas.microsoft.com/office/drawing/2014/main" id="{1A12E894-1D57-C049-884D-A259ADE6096D}"/>
            </a:ext>
          </a:extLst>
        </xdr:cNvPr>
        <xdr:cNvSpPr/>
      </xdr:nvSpPr>
      <xdr:spPr>
        <a:xfrm>
          <a:off x="13512990500" y="1683258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13</xdr:col>
      <xdr:colOff>533400</xdr:colOff>
      <xdr:row>816</xdr:row>
      <xdr:rowOff>63500</xdr:rowOff>
    </xdr:from>
    <xdr:to>
      <xdr:col>17</xdr:col>
      <xdr:colOff>165100</xdr:colOff>
      <xdr:row>828</xdr:row>
      <xdr:rowOff>0</xdr:rowOff>
    </xdr:to>
    <xdr:cxnSp macro="">
      <xdr:nvCxnSpPr>
        <xdr:cNvPr id="305" name="Straight Connector 304">
          <a:extLst>
            <a:ext uri="{FF2B5EF4-FFF2-40B4-BE49-F238E27FC236}">
              <a16:creationId xmlns:a16="http://schemas.microsoft.com/office/drawing/2014/main" id="{CA51EE89-5DA4-B7C4-00A3-FDD686F6EF8A}"/>
            </a:ext>
          </a:extLst>
        </xdr:cNvPr>
        <xdr:cNvCxnSpPr/>
      </xdr:nvCxnSpPr>
      <xdr:spPr>
        <a:xfrm flipV="1">
          <a:off x="13510793400" y="167030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787400</xdr:colOff>
      <xdr:row>820</xdr:row>
      <xdr:rowOff>63500</xdr:rowOff>
    </xdr:from>
    <xdr:to>
      <xdr:col>15</xdr:col>
      <xdr:colOff>254000</xdr:colOff>
      <xdr:row>821</xdr:row>
      <xdr:rowOff>177800</xdr:rowOff>
    </xdr:to>
    <xdr:sp macro="" textlink="">
      <xdr:nvSpPr>
        <xdr:cNvPr id="306" name="Oval 305">
          <a:extLst>
            <a:ext uri="{FF2B5EF4-FFF2-40B4-BE49-F238E27FC236}">
              <a16:creationId xmlns:a16="http://schemas.microsoft.com/office/drawing/2014/main" id="{EFE7A47C-8024-1226-86D9-1CD63D2D7F69}"/>
            </a:ext>
          </a:extLst>
        </xdr:cNvPr>
        <xdr:cNvSpPr/>
      </xdr:nvSpPr>
      <xdr:spPr>
        <a:xfrm>
          <a:off x="13512355500" y="167843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16</xdr:col>
      <xdr:colOff>495300</xdr:colOff>
      <xdr:row>837</xdr:row>
      <xdr:rowOff>114300</xdr:rowOff>
    </xdr:from>
    <xdr:to>
      <xdr:col>16</xdr:col>
      <xdr:colOff>520700</xdr:colOff>
      <xdr:row>852</xdr:row>
      <xdr:rowOff>114300</xdr:rowOff>
    </xdr:to>
    <xdr:cxnSp macro="">
      <xdr:nvCxnSpPr>
        <xdr:cNvPr id="307" name="Straight Arrow Connector 306">
          <a:extLst>
            <a:ext uri="{FF2B5EF4-FFF2-40B4-BE49-F238E27FC236}">
              <a16:creationId xmlns:a16="http://schemas.microsoft.com/office/drawing/2014/main" id="{7316EA11-8714-4F40-9C2C-0A504F711F20}"/>
            </a:ext>
          </a:extLst>
        </xdr:cNvPr>
        <xdr:cNvCxnSpPr/>
      </xdr:nvCxnSpPr>
      <xdr:spPr>
        <a:xfrm flipH="1" flipV="1">
          <a:off x="13511263300" y="1672844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469900</xdr:colOff>
      <xdr:row>850</xdr:row>
      <xdr:rowOff>114300</xdr:rowOff>
    </xdr:from>
    <xdr:to>
      <xdr:col>17</xdr:col>
      <xdr:colOff>139700</xdr:colOff>
      <xdr:row>850</xdr:row>
      <xdr:rowOff>114300</xdr:rowOff>
    </xdr:to>
    <xdr:cxnSp macro="">
      <xdr:nvCxnSpPr>
        <xdr:cNvPr id="308" name="Straight Arrow Connector 307">
          <a:extLst>
            <a:ext uri="{FF2B5EF4-FFF2-40B4-BE49-F238E27FC236}">
              <a16:creationId xmlns:a16="http://schemas.microsoft.com/office/drawing/2014/main" id="{94EF9D35-5D49-E645-B69A-0421A985CD27}"/>
            </a:ext>
          </a:extLst>
        </xdr:cNvPr>
        <xdr:cNvCxnSpPr/>
      </xdr:nvCxnSpPr>
      <xdr:spPr>
        <a:xfrm>
          <a:off x="13510818800" y="1699260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16</xdr:col>
      <xdr:colOff>76200</xdr:colOff>
      <xdr:row>836</xdr:row>
      <xdr:rowOff>82550</xdr:rowOff>
    </xdr:from>
    <xdr:ext cx="863718"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B096F80F-1799-AD47-B18F-EA2AA8DE882A}"/>
                </a:ext>
              </a:extLst>
            </xdr:cNvPr>
            <xdr:cNvSpPr txBox="1"/>
          </xdr:nvSpPr>
          <xdr:spPr>
            <a:xfrm>
              <a:off x="13510844082" y="167049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B096F80F-1799-AD47-B18F-EA2AA8DE882A}"/>
                </a:ext>
              </a:extLst>
            </xdr:cNvPr>
            <xdr:cNvSpPr txBox="1"/>
          </xdr:nvSpPr>
          <xdr:spPr>
            <a:xfrm>
              <a:off x="13510844082" y="167049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685800</xdr:colOff>
      <xdr:row>850</xdr:row>
      <xdr:rowOff>31750</xdr:rowOff>
    </xdr:from>
    <xdr:ext cx="863718" cy="172227"/>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23FAAF2E-5FFB-E547-9C01-F7A310B8277B}"/>
                </a:ext>
              </a:extLst>
            </xdr:cNvPr>
            <xdr:cNvSpPr txBox="1"/>
          </xdr:nvSpPr>
          <xdr:spPr>
            <a:xfrm>
              <a:off x="13514361982" y="169843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10" name="TextBox 309">
              <a:extLst>
                <a:ext uri="{FF2B5EF4-FFF2-40B4-BE49-F238E27FC236}">
                  <a16:creationId xmlns:a16="http://schemas.microsoft.com/office/drawing/2014/main" id="{23FAAF2E-5FFB-E547-9C01-F7A310B8277B}"/>
                </a:ext>
              </a:extLst>
            </xdr:cNvPr>
            <xdr:cNvSpPr txBox="1"/>
          </xdr:nvSpPr>
          <xdr:spPr>
            <a:xfrm>
              <a:off x="13514361982" y="169843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406400</xdr:colOff>
      <xdr:row>838</xdr:row>
      <xdr:rowOff>0</xdr:rowOff>
    </xdr:from>
    <xdr:to>
      <xdr:col>14</xdr:col>
      <xdr:colOff>419100</xdr:colOff>
      <xdr:row>850</xdr:row>
      <xdr:rowOff>101600</xdr:rowOff>
    </xdr:to>
    <xdr:cxnSp macro="">
      <xdr:nvCxnSpPr>
        <xdr:cNvPr id="312" name="Straight Connector 311">
          <a:extLst>
            <a:ext uri="{FF2B5EF4-FFF2-40B4-BE49-F238E27FC236}">
              <a16:creationId xmlns:a16="http://schemas.microsoft.com/office/drawing/2014/main" id="{FCF70D97-9DDB-1347-8040-9A64C82B0EA4}"/>
            </a:ext>
          </a:extLst>
        </xdr:cNvPr>
        <xdr:cNvCxnSpPr/>
      </xdr:nvCxnSpPr>
      <xdr:spPr>
        <a:xfrm flipH="1">
          <a:off x="13513015900" y="171437300"/>
          <a:ext cx="12700" cy="254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12</xdr:col>
      <xdr:colOff>584200</xdr:colOff>
      <xdr:row>837</xdr:row>
      <xdr:rowOff>88900</xdr:rowOff>
    </xdr:from>
    <xdr:to>
      <xdr:col>16</xdr:col>
      <xdr:colOff>215900</xdr:colOff>
      <xdr:row>849</xdr:row>
      <xdr:rowOff>25400</xdr:rowOff>
    </xdr:to>
    <xdr:cxnSp macro="">
      <xdr:nvCxnSpPr>
        <xdr:cNvPr id="314" name="Straight Connector 313">
          <a:extLst>
            <a:ext uri="{FF2B5EF4-FFF2-40B4-BE49-F238E27FC236}">
              <a16:creationId xmlns:a16="http://schemas.microsoft.com/office/drawing/2014/main" id="{2F573F12-15F0-7E43-AE99-536FDB1A6A45}"/>
            </a:ext>
          </a:extLst>
        </xdr:cNvPr>
        <xdr:cNvCxnSpPr/>
      </xdr:nvCxnSpPr>
      <xdr:spPr>
        <a:xfrm flipV="1">
          <a:off x="13511568100" y="1713230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292100</xdr:colOff>
      <xdr:row>842</xdr:row>
      <xdr:rowOff>114300</xdr:rowOff>
    </xdr:from>
    <xdr:to>
      <xdr:col>14</xdr:col>
      <xdr:colOff>584200</xdr:colOff>
      <xdr:row>844</xdr:row>
      <xdr:rowOff>25400</xdr:rowOff>
    </xdr:to>
    <xdr:sp macro="" textlink="">
      <xdr:nvSpPr>
        <xdr:cNvPr id="313" name="Oval 312">
          <a:extLst>
            <a:ext uri="{FF2B5EF4-FFF2-40B4-BE49-F238E27FC236}">
              <a16:creationId xmlns:a16="http://schemas.microsoft.com/office/drawing/2014/main" id="{086B49A3-068D-6F44-B585-347C2D8BB4A0}"/>
            </a:ext>
          </a:extLst>
        </xdr:cNvPr>
        <xdr:cNvSpPr/>
      </xdr:nvSpPr>
      <xdr:spPr>
        <a:xfrm>
          <a:off x="13512850800" y="172364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11</xdr:col>
      <xdr:colOff>673100</xdr:colOff>
      <xdr:row>838</xdr:row>
      <xdr:rowOff>88900</xdr:rowOff>
    </xdr:from>
    <xdr:to>
      <xdr:col>15</xdr:col>
      <xdr:colOff>304800</xdr:colOff>
      <xdr:row>850</xdr:row>
      <xdr:rowOff>25400</xdr:rowOff>
    </xdr:to>
    <xdr:cxnSp macro="">
      <xdr:nvCxnSpPr>
        <xdr:cNvPr id="318" name="Straight Connector 317">
          <a:extLst>
            <a:ext uri="{FF2B5EF4-FFF2-40B4-BE49-F238E27FC236}">
              <a16:creationId xmlns:a16="http://schemas.microsoft.com/office/drawing/2014/main" id="{A7758310-E7F6-C836-5D96-A60F6FFDAD18}"/>
            </a:ext>
          </a:extLst>
        </xdr:cNvPr>
        <xdr:cNvCxnSpPr/>
      </xdr:nvCxnSpPr>
      <xdr:spPr>
        <a:xfrm flipV="1">
          <a:off x="13512304700" y="1715262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279400</xdr:colOff>
      <xdr:row>846</xdr:row>
      <xdr:rowOff>152400</xdr:rowOff>
    </xdr:from>
    <xdr:to>
      <xdr:col>14</xdr:col>
      <xdr:colOff>571500</xdr:colOff>
      <xdr:row>848</xdr:row>
      <xdr:rowOff>63500</xdr:rowOff>
    </xdr:to>
    <xdr:sp macro="" textlink="">
      <xdr:nvSpPr>
        <xdr:cNvPr id="319" name="Oval 318">
          <a:extLst>
            <a:ext uri="{FF2B5EF4-FFF2-40B4-BE49-F238E27FC236}">
              <a16:creationId xmlns:a16="http://schemas.microsoft.com/office/drawing/2014/main" id="{C5893EF7-6E8B-688F-7F1B-1A9FA56D3B7F}"/>
            </a:ext>
          </a:extLst>
        </xdr:cNvPr>
        <xdr:cNvSpPr/>
      </xdr:nvSpPr>
      <xdr:spPr>
        <a:xfrm>
          <a:off x="13512863500" y="1732153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4</xdr:col>
      <xdr:colOff>341247</xdr:colOff>
      <xdr:row>33</xdr:row>
      <xdr:rowOff>80914</xdr:rowOff>
    </xdr:from>
    <xdr:to>
      <xdr:col>4</xdr:col>
      <xdr:colOff>369391</xdr:colOff>
      <xdr:row>43</xdr:row>
      <xdr:rowOff>102022</xdr:rowOff>
    </xdr:to>
    <xdr:cxnSp macro="">
      <xdr:nvCxnSpPr>
        <xdr:cNvPr id="3" name="Straight Arrow Connector 2">
          <a:extLst>
            <a:ext uri="{FF2B5EF4-FFF2-40B4-BE49-F238E27FC236}">
              <a16:creationId xmlns:a16="http://schemas.microsoft.com/office/drawing/2014/main" id="{9C0E2947-3970-4136-6684-C7E55AF5BEFC}"/>
            </a:ext>
          </a:extLst>
        </xdr:cNvPr>
        <xdr:cNvCxnSpPr/>
      </xdr:nvCxnSpPr>
      <xdr:spPr>
        <a:xfrm flipH="1" flipV="1">
          <a:off x="13542210526" y="6856593"/>
          <a:ext cx="28144" cy="206155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320139</xdr:colOff>
      <xdr:row>41</xdr:row>
      <xdr:rowOff>91468</xdr:rowOff>
    </xdr:from>
    <xdr:to>
      <xdr:col>4</xdr:col>
      <xdr:colOff>538255</xdr:colOff>
      <xdr:row>41</xdr:row>
      <xdr:rowOff>116094</xdr:rowOff>
    </xdr:to>
    <xdr:cxnSp macro="">
      <xdr:nvCxnSpPr>
        <xdr:cNvPr id="4" name="Straight Arrow Connector 3">
          <a:extLst>
            <a:ext uri="{FF2B5EF4-FFF2-40B4-BE49-F238E27FC236}">
              <a16:creationId xmlns:a16="http://schemas.microsoft.com/office/drawing/2014/main" id="{18349EA1-83FB-A389-FBC9-0F2562381648}"/>
            </a:ext>
          </a:extLst>
        </xdr:cNvPr>
        <xdr:cNvCxnSpPr/>
      </xdr:nvCxnSpPr>
      <xdr:spPr>
        <a:xfrm flipV="1">
          <a:off x="13542041662" y="8499501"/>
          <a:ext cx="2698310" cy="2462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773962</xdr:colOff>
      <xdr:row>32</xdr:row>
      <xdr:rowOff>28284</xdr:rowOff>
    </xdr:from>
    <xdr:ext cx="81124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619170</xdr:colOff>
      <xdr:row>41</xdr:row>
      <xdr:rowOff>140</xdr:rowOff>
    </xdr:from>
    <xdr:ext cx="81124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731745</xdr:colOff>
      <xdr:row>33</xdr:row>
      <xdr:rowOff>165346</xdr:rowOff>
    </xdr:from>
    <xdr:to>
      <xdr:col>4</xdr:col>
      <xdr:colOff>158310</xdr:colOff>
      <xdr:row>39</xdr:row>
      <xdr:rowOff>38698</xdr:rowOff>
    </xdr:to>
    <xdr:sp macro="" textlink="">
      <xdr:nvSpPr>
        <xdr:cNvPr id="9" name="Freeform 8">
          <a:extLst>
            <a:ext uri="{FF2B5EF4-FFF2-40B4-BE49-F238E27FC236}">
              <a16:creationId xmlns:a16="http://schemas.microsoft.com/office/drawing/2014/main" id="{0AC02F57-3471-F3BD-4D20-343A431EBC82}"/>
            </a:ext>
          </a:extLst>
        </xdr:cNvPr>
        <xdr:cNvSpPr/>
      </xdr:nvSpPr>
      <xdr:spPr>
        <a:xfrm>
          <a:off x="13542421607" y="6941025"/>
          <a:ext cx="1906759" cy="1097618"/>
        </a:xfrm>
        <a:custGeom>
          <a:avLst/>
          <a:gdLst>
            <a:gd name="connsiteX0" fmla="*/ 0 w 1787147"/>
            <a:gd name="connsiteY0" fmla="*/ 0 h 970970"/>
            <a:gd name="connsiteX1" fmla="*/ 900609 w 1787147"/>
            <a:gd name="connsiteY1" fmla="*/ 668421 h 970970"/>
            <a:gd name="connsiteX2" fmla="*/ 1787147 w 1787147"/>
            <a:gd name="connsiteY2" fmla="*/ 970970 h 970970"/>
          </a:gdLst>
          <a:ahLst/>
          <a:cxnLst>
            <a:cxn ang="0">
              <a:pos x="connsiteX0" y="connsiteY0"/>
            </a:cxn>
            <a:cxn ang="0">
              <a:pos x="connsiteX1" y="connsiteY1"/>
            </a:cxn>
            <a:cxn ang="0">
              <a:pos x="connsiteX2" y="connsiteY2"/>
            </a:cxn>
          </a:cxnLst>
          <a:rect l="l" t="t" r="r" b="b"/>
          <a:pathLst>
            <a:path w="1787147" h="970970">
              <a:moveTo>
                <a:pt x="0" y="0"/>
              </a:moveTo>
              <a:cubicBezTo>
                <a:pt x="301375" y="253296"/>
                <a:pt x="602751" y="506593"/>
                <a:pt x="900609" y="668421"/>
              </a:cubicBezTo>
              <a:cubicBezTo>
                <a:pt x="1198467" y="830249"/>
                <a:pt x="1492807" y="900609"/>
                <a:pt x="1787147" y="97097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130166</xdr:colOff>
      <xdr:row>33</xdr:row>
      <xdr:rowOff>189971</xdr:rowOff>
    </xdr:from>
    <xdr:to>
      <xdr:col>3</xdr:col>
      <xdr:colOff>622687</xdr:colOff>
      <xdr:row>39</xdr:row>
      <xdr:rowOff>56287</xdr:rowOff>
    </xdr:to>
    <xdr:sp macro="" textlink="">
      <xdr:nvSpPr>
        <xdr:cNvPr id="10" name="Freeform 9">
          <a:extLst>
            <a:ext uri="{FF2B5EF4-FFF2-40B4-BE49-F238E27FC236}">
              <a16:creationId xmlns:a16="http://schemas.microsoft.com/office/drawing/2014/main" id="{37093E37-5ADF-5FC7-D96C-BCD59C830234}"/>
            </a:ext>
          </a:extLst>
        </xdr:cNvPr>
        <xdr:cNvSpPr/>
      </xdr:nvSpPr>
      <xdr:spPr>
        <a:xfrm>
          <a:off x="13542783961" y="6965650"/>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464378</xdr:colOff>
      <xdr:row>33</xdr:row>
      <xdr:rowOff>140</xdr:rowOff>
    </xdr:from>
    <xdr:ext cx="811247"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249780</xdr:colOff>
      <xdr:row>38</xdr:row>
      <xdr:rowOff>165487</xdr:rowOff>
    </xdr:from>
    <xdr:ext cx="811247"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633240</xdr:colOff>
      <xdr:row>37</xdr:row>
      <xdr:rowOff>102022</xdr:rowOff>
    </xdr:from>
    <xdr:to>
      <xdr:col>2</xdr:col>
      <xdr:colOff>816178</xdr:colOff>
      <xdr:row>38</xdr:row>
      <xdr:rowOff>66842</xdr:rowOff>
    </xdr:to>
    <xdr:sp macro="" textlink="">
      <xdr:nvSpPr>
        <xdr:cNvPr id="13" name="Oval 12">
          <a:extLst>
            <a:ext uri="{FF2B5EF4-FFF2-40B4-BE49-F238E27FC236}">
              <a16:creationId xmlns:a16="http://schemas.microsoft.com/office/drawing/2014/main" id="{02FA9FF9-F2B2-7A26-E93F-C0C8D286E8EF}"/>
            </a:ext>
          </a:extLst>
        </xdr:cNvPr>
        <xdr:cNvSpPr/>
      </xdr:nvSpPr>
      <xdr:spPr>
        <a:xfrm>
          <a:off x="13543417201" y="7693878"/>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70458</xdr:colOff>
      <xdr:row>36</xdr:row>
      <xdr:rowOff>190425</xdr:rowOff>
    </xdr:from>
    <xdr:ext cx="811247"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21535017" y="76410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21535017" y="76410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2</xdr:col>
      <xdr:colOff>179418</xdr:colOff>
      <xdr:row>41</xdr:row>
      <xdr:rowOff>140859</xdr:rowOff>
    </xdr:from>
    <xdr:ext cx="811247"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3</xdr:col>
      <xdr:colOff>634981</xdr:colOff>
      <xdr:row>35</xdr:row>
      <xdr:rowOff>176388</xdr:rowOff>
    </xdr:from>
    <xdr:to>
      <xdr:col>4</xdr:col>
      <xdr:colOff>359833</xdr:colOff>
      <xdr:row>35</xdr:row>
      <xdr:rowOff>179398</xdr:rowOff>
    </xdr:to>
    <xdr:cxnSp macro="">
      <xdr:nvCxnSpPr>
        <xdr:cNvPr id="17" name="Straight Connector 16">
          <a:extLst>
            <a:ext uri="{FF2B5EF4-FFF2-40B4-BE49-F238E27FC236}">
              <a16:creationId xmlns:a16="http://schemas.microsoft.com/office/drawing/2014/main" id="{E9686D64-CDFD-C3A5-0F07-FEA87F4C4A78}"/>
            </a:ext>
          </a:extLst>
        </xdr:cNvPr>
        <xdr:cNvCxnSpPr/>
      </xdr:nvCxnSpPr>
      <xdr:spPr>
        <a:xfrm>
          <a:off x="13522056889" y="7422444"/>
          <a:ext cx="550352" cy="301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643795</xdr:colOff>
      <xdr:row>38</xdr:row>
      <xdr:rowOff>80914</xdr:rowOff>
    </xdr:from>
    <xdr:to>
      <xdr:col>2</xdr:col>
      <xdr:colOff>689530</xdr:colOff>
      <xdr:row>41</xdr:row>
      <xdr:rowOff>116094</xdr:rowOff>
    </xdr:to>
    <xdr:cxnSp macro="">
      <xdr:nvCxnSpPr>
        <xdr:cNvPr id="18" name="Straight Connector 17">
          <a:extLst>
            <a:ext uri="{FF2B5EF4-FFF2-40B4-BE49-F238E27FC236}">
              <a16:creationId xmlns:a16="http://schemas.microsoft.com/office/drawing/2014/main" id="{D36FDDDC-74A0-B963-DB64-812159971347}"/>
            </a:ext>
          </a:extLst>
        </xdr:cNvPr>
        <xdr:cNvCxnSpPr/>
      </xdr:nvCxnSpPr>
      <xdr:spPr>
        <a:xfrm>
          <a:off x="13543543849" y="7876814"/>
          <a:ext cx="45735" cy="64731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299030</xdr:colOff>
      <xdr:row>30</xdr:row>
      <xdr:rowOff>200526</xdr:rowOff>
    </xdr:from>
    <xdr:to>
      <xdr:col>3</xdr:col>
      <xdr:colOff>791551</xdr:colOff>
      <xdr:row>36</xdr:row>
      <xdr:rowOff>66842</xdr:rowOff>
    </xdr:to>
    <xdr:sp macro="" textlink="">
      <xdr:nvSpPr>
        <xdr:cNvPr id="20" name="Freeform 19">
          <a:extLst>
            <a:ext uri="{FF2B5EF4-FFF2-40B4-BE49-F238E27FC236}">
              <a16:creationId xmlns:a16="http://schemas.microsoft.com/office/drawing/2014/main" id="{CA6964DC-D223-9631-7659-47C462002F63}"/>
            </a:ext>
          </a:extLst>
        </xdr:cNvPr>
        <xdr:cNvSpPr/>
      </xdr:nvSpPr>
      <xdr:spPr>
        <a:xfrm>
          <a:off x="13542615097" y="6364072"/>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619170</xdr:colOff>
      <xdr:row>30</xdr:row>
      <xdr:rowOff>109198</xdr:rowOff>
    </xdr:from>
    <xdr:ext cx="8112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728227</xdr:colOff>
      <xdr:row>34</xdr:row>
      <xdr:rowOff>117917</xdr:rowOff>
    </xdr:from>
    <xdr:to>
      <xdr:col>2</xdr:col>
      <xdr:colOff>733852</xdr:colOff>
      <xdr:row>37</xdr:row>
      <xdr:rowOff>56289</xdr:rowOff>
    </xdr:to>
    <xdr:cxnSp macro="">
      <xdr:nvCxnSpPr>
        <xdr:cNvPr id="23" name="Straight Arrow Connector 22">
          <a:extLst>
            <a:ext uri="{FF2B5EF4-FFF2-40B4-BE49-F238E27FC236}">
              <a16:creationId xmlns:a16="http://schemas.microsoft.com/office/drawing/2014/main" id="{451A9A1D-FE83-17A4-F09D-6656BFB390C0}"/>
            </a:ext>
          </a:extLst>
        </xdr:cNvPr>
        <xdr:cNvCxnSpPr/>
      </xdr:nvCxnSpPr>
      <xdr:spPr>
        <a:xfrm flipH="1" flipV="1">
          <a:off x="13543499527" y="7097640"/>
          <a:ext cx="5625" cy="5505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249779</xdr:colOff>
      <xdr:row>35</xdr:row>
      <xdr:rowOff>161969</xdr:rowOff>
    </xdr:from>
    <xdr:ext cx="811247"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379982</xdr:colOff>
      <xdr:row>35</xdr:row>
      <xdr:rowOff>105600</xdr:rowOff>
    </xdr:from>
    <xdr:to>
      <xdr:col>3</xdr:col>
      <xdr:colOff>562920</xdr:colOff>
      <xdr:row>36</xdr:row>
      <xdr:rowOff>70419</xdr:rowOff>
    </xdr:to>
    <xdr:sp macro="" textlink="">
      <xdr:nvSpPr>
        <xdr:cNvPr id="25" name="Oval 24">
          <a:extLst>
            <a:ext uri="{FF2B5EF4-FFF2-40B4-BE49-F238E27FC236}">
              <a16:creationId xmlns:a16="http://schemas.microsoft.com/office/drawing/2014/main" id="{DCB51F5C-34DE-FDFC-D517-45E516CF8F86}"/>
            </a:ext>
          </a:extLst>
        </xdr:cNvPr>
        <xdr:cNvSpPr/>
      </xdr:nvSpPr>
      <xdr:spPr>
        <a:xfrm>
          <a:off x="13522679302" y="7351656"/>
          <a:ext cx="182938" cy="1694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221539</xdr:colOff>
      <xdr:row>35</xdr:row>
      <xdr:rowOff>42375</xdr:rowOff>
    </xdr:from>
    <xdr:ext cx="811247" cy="19075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21383936" y="728843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21383936" y="728843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oneCellAnchor>
    <xdr:from>
      <xdr:col>3</xdr:col>
      <xdr:colOff>147893</xdr:colOff>
      <xdr:row>37</xdr:row>
      <xdr:rowOff>45561</xdr:rowOff>
    </xdr:from>
    <xdr:ext cx="811247"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22283082" y="770083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22283082" y="770083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362393</xdr:colOff>
      <xdr:row>38</xdr:row>
      <xdr:rowOff>175960</xdr:rowOff>
    </xdr:from>
    <xdr:to>
      <xdr:col>3</xdr:col>
      <xdr:colOff>545331</xdr:colOff>
      <xdr:row>39</xdr:row>
      <xdr:rowOff>140779</xdr:rowOff>
    </xdr:to>
    <xdr:sp macro="" textlink="">
      <xdr:nvSpPr>
        <xdr:cNvPr id="33" name="Oval 32">
          <a:extLst>
            <a:ext uri="{FF2B5EF4-FFF2-40B4-BE49-F238E27FC236}">
              <a16:creationId xmlns:a16="http://schemas.microsoft.com/office/drawing/2014/main" id="{25000390-09DA-5526-EAC2-20321D9E3FEC}"/>
            </a:ext>
          </a:extLst>
        </xdr:cNvPr>
        <xdr:cNvSpPr/>
      </xdr:nvSpPr>
      <xdr:spPr>
        <a:xfrm>
          <a:off x="13522696891" y="8035849"/>
          <a:ext cx="182938" cy="1694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580471</xdr:colOff>
      <xdr:row>39</xdr:row>
      <xdr:rowOff>10554</xdr:rowOff>
    </xdr:from>
    <xdr:to>
      <xdr:col>4</xdr:col>
      <xdr:colOff>284959</xdr:colOff>
      <xdr:row>39</xdr:row>
      <xdr:rowOff>28144</xdr:rowOff>
    </xdr:to>
    <xdr:cxnSp macro="">
      <xdr:nvCxnSpPr>
        <xdr:cNvPr id="34" name="Straight Connector 33">
          <a:extLst>
            <a:ext uri="{FF2B5EF4-FFF2-40B4-BE49-F238E27FC236}">
              <a16:creationId xmlns:a16="http://schemas.microsoft.com/office/drawing/2014/main" id="{ECBBBA9E-484C-CB0E-C917-E7B6BF633B6B}"/>
            </a:ext>
          </a:extLst>
        </xdr:cNvPr>
        <xdr:cNvCxnSpPr/>
      </xdr:nvCxnSpPr>
      <xdr:spPr>
        <a:xfrm>
          <a:off x="13542294958" y="8010499"/>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35277</xdr:colOff>
      <xdr:row>38</xdr:row>
      <xdr:rowOff>116271</xdr:rowOff>
    </xdr:from>
    <xdr:ext cx="2031274"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20350171" y="7976160"/>
              <a:ext cx="203127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20350171" y="7976160"/>
              <a:ext cx="203127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oneCellAnchor>
    <xdr:from>
      <xdr:col>7</xdr:col>
      <xdr:colOff>559364</xdr:colOff>
      <xdr:row>48</xdr:row>
      <xdr:rowOff>193630</xdr:rowOff>
    </xdr:from>
    <xdr:ext cx="1108171" cy="197811"/>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צרכן)&gt;</a:t>
              </a:r>
              <a:r>
                <a:rPr lang="en-US" sz="1100" b="0" i="0">
                  <a:latin typeface="Cambria Math" panose="02040503050406030204" pitchFamily="18" charset="0"/>
                </a:rPr>
                <a:t>𝑃_𝐴</a:t>
              </a:r>
              <a:endParaRPr lang="en-US" sz="1100"/>
            </a:p>
          </xdr:txBody>
        </xdr:sp>
      </mc:Fallback>
    </mc:AlternateContent>
    <xdr:clientData/>
  </xdr:oneCellAnchor>
  <xdr:oneCellAnchor>
    <xdr:from>
      <xdr:col>7</xdr:col>
      <xdr:colOff>555846</xdr:colOff>
      <xdr:row>50</xdr:row>
      <xdr:rowOff>24765</xdr:rowOff>
    </xdr:from>
    <xdr:ext cx="1108171" cy="197811"/>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&lt;𝑃_𝐴</a:t>
              </a:r>
              <a:endParaRPr lang="en-US" sz="1100"/>
            </a:p>
          </xdr:txBody>
        </xdr:sp>
      </mc:Fallback>
    </mc:AlternateContent>
    <xdr:clientData/>
  </xdr:oneCellAnchor>
  <xdr:twoCellAnchor>
    <xdr:from>
      <xdr:col>6</xdr:col>
      <xdr:colOff>276562</xdr:colOff>
      <xdr:row>95</xdr:row>
      <xdr:rowOff>32751</xdr:rowOff>
    </xdr:from>
    <xdr:to>
      <xdr:col>6</xdr:col>
      <xdr:colOff>302035</xdr:colOff>
      <xdr:row>106</xdr:row>
      <xdr:rowOff>76419</xdr:rowOff>
    </xdr:to>
    <xdr:cxnSp macro="">
      <xdr:nvCxnSpPr>
        <xdr:cNvPr id="40" name="Straight Arrow Connector 39">
          <a:extLst>
            <a:ext uri="{FF2B5EF4-FFF2-40B4-BE49-F238E27FC236}">
              <a16:creationId xmlns:a16="http://schemas.microsoft.com/office/drawing/2014/main" id="{2F9470F6-9303-6993-C66E-03AC711E1A3C}"/>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105</xdr:row>
      <xdr:rowOff>65502</xdr:rowOff>
    </xdr:from>
    <xdr:to>
      <xdr:col>6</xdr:col>
      <xdr:colOff>458510</xdr:colOff>
      <xdr:row>105</xdr:row>
      <xdr:rowOff>90975</xdr:rowOff>
    </xdr:to>
    <xdr:cxnSp macro="">
      <xdr:nvCxnSpPr>
        <xdr:cNvPr id="42" name="Straight Arrow Connector 41">
          <a:extLst>
            <a:ext uri="{FF2B5EF4-FFF2-40B4-BE49-F238E27FC236}">
              <a16:creationId xmlns:a16="http://schemas.microsoft.com/office/drawing/2014/main" id="{0937F7F3-C58C-D8D9-20EF-11D692673037}"/>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94</xdr:row>
      <xdr:rowOff>52255</xdr:rowOff>
    </xdr:from>
    <xdr:ext cx="1235857"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104</xdr:row>
      <xdr:rowOff>161423</xdr:rowOff>
    </xdr:from>
    <xdr:ext cx="1235857"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96</xdr:row>
      <xdr:rowOff>127364</xdr:rowOff>
    </xdr:from>
    <xdr:to>
      <xdr:col>6</xdr:col>
      <xdr:colOff>145559</xdr:colOff>
      <xdr:row>103</xdr:row>
      <xdr:rowOff>138281</xdr:rowOff>
    </xdr:to>
    <xdr:cxnSp macro="">
      <xdr:nvCxnSpPr>
        <xdr:cNvPr id="49" name="Straight Connector 48">
          <a:extLst>
            <a:ext uri="{FF2B5EF4-FFF2-40B4-BE49-F238E27FC236}">
              <a16:creationId xmlns:a16="http://schemas.microsoft.com/office/drawing/2014/main" id="{C76C7CB0-6455-66C0-9BD3-085B60338CBF}"/>
            </a:ext>
          </a:extLst>
        </xdr:cNvPr>
        <xdr:cNvCxnSpPr/>
      </xdr:nvCxnSpPr>
      <xdr:spPr>
        <a:xfrm>
          <a:off x="13529557450" y="13889943"/>
          <a:ext cx="1790372" cy="143739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97</xdr:row>
      <xdr:rowOff>32751</xdr:rowOff>
    </xdr:from>
    <xdr:to>
      <xdr:col>5</xdr:col>
      <xdr:colOff>709599</xdr:colOff>
      <xdr:row>103</xdr:row>
      <xdr:rowOff>185588</xdr:rowOff>
    </xdr:to>
    <xdr:cxnSp macro="">
      <xdr:nvCxnSpPr>
        <xdr:cNvPr id="50" name="Straight Connector 49">
          <a:extLst>
            <a:ext uri="{FF2B5EF4-FFF2-40B4-BE49-F238E27FC236}">
              <a16:creationId xmlns:a16="http://schemas.microsoft.com/office/drawing/2014/main" id="{EB41FC44-68EA-2668-E843-66F5A2417770}"/>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100</xdr:row>
      <xdr:rowOff>3639</xdr:rowOff>
    </xdr:from>
    <xdr:to>
      <xdr:col>5</xdr:col>
      <xdr:colOff>54585</xdr:colOff>
      <xdr:row>100</xdr:row>
      <xdr:rowOff>174670</xdr:rowOff>
    </xdr:to>
    <xdr:sp macro="" textlink="">
      <xdr:nvSpPr>
        <xdr:cNvPr id="53" name="Oval 52">
          <a:extLst>
            <a:ext uri="{FF2B5EF4-FFF2-40B4-BE49-F238E27FC236}">
              <a16:creationId xmlns:a16="http://schemas.microsoft.com/office/drawing/2014/main" id="{819F82EE-5F07-C986-B286-87C86EC36E6A}"/>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100</xdr:row>
      <xdr:rowOff>174670</xdr:rowOff>
    </xdr:from>
    <xdr:to>
      <xdr:col>4</xdr:col>
      <xdr:colOff>816949</xdr:colOff>
      <xdr:row>105</xdr:row>
      <xdr:rowOff>80057</xdr:rowOff>
    </xdr:to>
    <xdr:cxnSp macro="">
      <xdr:nvCxnSpPr>
        <xdr:cNvPr id="56" name="Straight Connector 55">
          <a:extLst>
            <a:ext uri="{FF2B5EF4-FFF2-40B4-BE49-F238E27FC236}">
              <a16:creationId xmlns:a16="http://schemas.microsoft.com/office/drawing/2014/main" id="{E8134CB0-9DFB-1AC4-9FB2-4A3A507861D7}"/>
            </a:ext>
          </a:extLst>
        </xdr:cNvPr>
        <xdr:cNvCxnSpPr>
          <a:stCxn id="5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100</xdr:row>
      <xdr:rowOff>76418</xdr:rowOff>
    </xdr:from>
    <xdr:to>
      <xdr:col>6</xdr:col>
      <xdr:colOff>229255</xdr:colOff>
      <xdr:row>100</xdr:row>
      <xdr:rowOff>89155</xdr:rowOff>
    </xdr:to>
    <xdr:cxnSp macro="">
      <xdr:nvCxnSpPr>
        <xdr:cNvPr id="57" name="Straight Connector 56">
          <a:extLst>
            <a:ext uri="{FF2B5EF4-FFF2-40B4-BE49-F238E27FC236}">
              <a16:creationId xmlns:a16="http://schemas.microsoft.com/office/drawing/2014/main" id="{ACFC86E8-629E-776E-A4A5-B25C344FFE41}"/>
            </a:ext>
          </a:extLst>
        </xdr:cNvPr>
        <xdr:cNvCxnSpPr>
          <a:stCxn id="5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625906</xdr:colOff>
      <xdr:row>99</xdr:row>
      <xdr:rowOff>179618</xdr:rowOff>
    </xdr:from>
    <xdr:ext cx="1235857"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105</xdr:row>
      <xdr:rowOff>125034</xdr:rowOff>
    </xdr:from>
    <xdr:ext cx="1235857"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103</xdr:row>
      <xdr:rowOff>44977</xdr:rowOff>
    </xdr:from>
    <xdr:ext cx="1235857"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96</xdr:row>
      <xdr:rowOff>48615</xdr:rowOff>
    </xdr:from>
    <xdr:ext cx="123585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516734</xdr:colOff>
      <xdr:row>95</xdr:row>
      <xdr:rowOff>43667</xdr:rowOff>
    </xdr:from>
    <xdr:to>
      <xdr:col>4</xdr:col>
      <xdr:colOff>538568</xdr:colOff>
      <xdr:row>98</xdr:row>
      <xdr:rowOff>178310</xdr:rowOff>
    </xdr:to>
    <xdr:cxnSp macro="">
      <xdr:nvCxnSpPr>
        <xdr:cNvPr id="67" name="Straight Arrow Connector 66">
          <a:extLst>
            <a:ext uri="{FF2B5EF4-FFF2-40B4-BE49-F238E27FC236}">
              <a16:creationId xmlns:a16="http://schemas.microsoft.com/office/drawing/2014/main" id="{7A9C358D-5B82-223C-FA75-F919D31FF316}"/>
            </a:ext>
          </a:extLst>
        </xdr:cNvPr>
        <xdr:cNvCxnSpPr/>
      </xdr:nvCxnSpPr>
      <xdr:spPr>
        <a:xfrm flipH="1" flipV="1">
          <a:off x="13530816533" y="13602464"/>
          <a:ext cx="21834" cy="745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94</xdr:row>
      <xdr:rowOff>29112</xdr:rowOff>
    </xdr:from>
    <xdr:to>
      <xdr:col>6</xdr:col>
      <xdr:colOff>225616</xdr:colOff>
      <xdr:row>100</xdr:row>
      <xdr:rowOff>181948</xdr:rowOff>
    </xdr:to>
    <xdr:cxnSp macro="">
      <xdr:nvCxnSpPr>
        <xdr:cNvPr id="68" name="Straight Connector 67">
          <a:extLst>
            <a:ext uri="{FF2B5EF4-FFF2-40B4-BE49-F238E27FC236}">
              <a16:creationId xmlns:a16="http://schemas.microsoft.com/office/drawing/2014/main" id="{1E654A6B-D8F7-33E5-23FD-5AC994B498D5}"/>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93</xdr:row>
      <xdr:rowOff>150507</xdr:rowOff>
    </xdr:from>
    <xdr:ext cx="1235857"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673213</xdr:colOff>
      <xdr:row>96</xdr:row>
      <xdr:rowOff>23143</xdr:rowOff>
    </xdr:from>
    <xdr:ext cx="1235857"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458511</xdr:colOff>
      <xdr:row>97</xdr:row>
      <xdr:rowOff>196505</xdr:rowOff>
    </xdr:from>
    <xdr:to>
      <xdr:col>5</xdr:col>
      <xdr:colOff>585875</xdr:colOff>
      <xdr:row>98</xdr:row>
      <xdr:rowOff>163754</xdr:rowOff>
    </xdr:to>
    <xdr:sp macro="" textlink="">
      <xdr:nvSpPr>
        <xdr:cNvPr id="72" name="Oval 71">
          <a:extLst>
            <a:ext uri="{FF2B5EF4-FFF2-40B4-BE49-F238E27FC236}">
              <a16:creationId xmlns:a16="http://schemas.microsoft.com/office/drawing/2014/main" id="{B15C5B55-40C7-197D-D01E-579BAB649802}"/>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98</xdr:row>
      <xdr:rowOff>69141</xdr:rowOff>
    </xdr:from>
    <xdr:to>
      <xdr:col>6</xdr:col>
      <xdr:colOff>291118</xdr:colOff>
      <xdr:row>98</xdr:row>
      <xdr:rowOff>81878</xdr:rowOff>
    </xdr:to>
    <xdr:cxnSp macro="">
      <xdr:nvCxnSpPr>
        <xdr:cNvPr id="73" name="Straight Connector 72">
          <a:extLst>
            <a:ext uri="{FF2B5EF4-FFF2-40B4-BE49-F238E27FC236}">
              <a16:creationId xmlns:a16="http://schemas.microsoft.com/office/drawing/2014/main" id="{1D0541C7-915C-71A5-9505-B72827AF003A}"/>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804216</xdr:colOff>
      <xdr:row>97</xdr:row>
      <xdr:rowOff>143229</xdr:rowOff>
    </xdr:from>
    <xdr:ext cx="1235857" cy="190758"/>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491261</xdr:colOff>
      <xdr:row>98</xdr:row>
      <xdr:rowOff>200144</xdr:rowOff>
    </xdr:from>
    <xdr:to>
      <xdr:col>5</xdr:col>
      <xdr:colOff>502178</xdr:colOff>
      <xdr:row>102</xdr:row>
      <xdr:rowOff>174671</xdr:rowOff>
    </xdr:to>
    <xdr:cxnSp macro="">
      <xdr:nvCxnSpPr>
        <xdr:cNvPr id="76" name="Straight Arrow Connector 75">
          <a:extLst>
            <a:ext uri="{FF2B5EF4-FFF2-40B4-BE49-F238E27FC236}">
              <a16:creationId xmlns:a16="http://schemas.microsoft.com/office/drawing/2014/main" id="{BF7AD113-4DA4-82F3-13CD-795546B3856D}"/>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102</xdr:row>
      <xdr:rowOff>152838</xdr:rowOff>
    </xdr:from>
    <xdr:to>
      <xdr:col>5</xdr:col>
      <xdr:colOff>556764</xdr:colOff>
      <xdr:row>103</xdr:row>
      <xdr:rowOff>120087</xdr:rowOff>
    </xdr:to>
    <xdr:sp macro="" textlink="">
      <xdr:nvSpPr>
        <xdr:cNvPr id="79" name="Oval 78">
          <a:extLst>
            <a:ext uri="{FF2B5EF4-FFF2-40B4-BE49-F238E27FC236}">
              <a16:creationId xmlns:a16="http://schemas.microsoft.com/office/drawing/2014/main" id="{305C8D9C-7DE1-D8F9-2832-20E43B337D87}"/>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100</xdr:row>
      <xdr:rowOff>121395</xdr:rowOff>
    </xdr:from>
    <xdr:ext cx="1235857"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520373</xdr:colOff>
      <xdr:row>103</xdr:row>
      <xdr:rowOff>14556</xdr:rowOff>
    </xdr:from>
    <xdr:to>
      <xdr:col>6</xdr:col>
      <xdr:colOff>211061</xdr:colOff>
      <xdr:row>103</xdr:row>
      <xdr:rowOff>27293</xdr:rowOff>
    </xdr:to>
    <xdr:cxnSp macro="">
      <xdr:nvCxnSpPr>
        <xdr:cNvPr id="81" name="Straight Connector 80">
          <a:extLst>
            <a:ext uri="{FF2B5EF4-FFF2-40B4-BE49-F238E27FC236}">
              <a16:creationId xmlns:a16="http://schemas.microsoft.com/office/drawing/2014/main" id="{66E1C44E-8B20-1A81-6B7B-2C61E10857F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131003</xdr:colOff>
      <xdr:row>102</xdr:row>
      <xdr:rowOff>128673</xdr:rowOff>
    </xdr:from>
    <xdr:ext cx="1774428" cy="197811"/>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twoCellAnchor>
    <xdr:from>
      <xdr:col>7</xdr:col>
      <xdr:colOff>913381</xdr:colOff>
      <xdr:row>98</xdr:row>
      <xdr:rowOff>3639</xdr:rowOff>
    </xdr:from>
    <xdr:to>
      <xdr:col>7</xdr:col>
      <xdr:colOff>1131719</xdr:colOff>
      <xdr:row>103</xdr:row>
      <xdr:rowOff>76419</xdr:rowOff>
    </xdr:to>
    <xdr:sp macro="" textlink="">
      <xdr:nvSpPr>
        <xdr:cNvPr id="84" name="Left Brace 83">
          <a:extLst>
            <a:ext uri="{FF2B5EF4-FFF2-40B4-BE49-F238E27FC236}">
              <a16:creationId xmlns:a16="http://schemas.microsoft.com/office/drawing/2014/main" id="{0E2463F1-12AC-A8B2-8F07-E7B041B57106}"/>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578600</xdr:colOff>
      <xdr:row>100</xdr:row>
      <xdr:rowOff>44977</xdr:rowOff>
    </xdr:from>
    <xdr:ext cx="1235857"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276562</xdr:colOff>
      <xdr:row>116</xdr:row>
      <xdr:rowOff>32751</xdr:rowOff>
    </xdr:from>
    <xdr:to>
      <xdr:col>6</xdr:col>
      <xdr:colOff>302035</xdr:colOff>
      <xdr:row>127</xdr:row>
      <xdr:rowOff>76419</xdr:rowOff>
    </xdr:to>
    <xdr:cxnSp macro="">
      <xdr:nvCxnSpPr>
        <xdr:cNvPr id="87" name="Straight Arrow Connector 86">
          <a:extLst>
            <a:ext uri="{FF2B5EF4-FFF2-40B4-BE49-F238E27FC236}">
              <a16:creationId xmlns:a16="http://schemas.microsoft.com/office/drawing/2014/main" id="{1A01A877-CEB2-744F-A130-940DB82F548D}"/>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126</xdr:row>
      <xdr:rowOff>65502</xdr:rowOff>
    </xdr:from>
    <xdr:to>
      <xdr:col>6</xdr:col>
      <xdr:colOff>458510</xdr:colOff>
      <xdr:row>126</xdr:row>
      <xdr:rowOff>90975</xdr:rowOff>
    </xdr:to>
    <xdr:cxnSp macro="">
      <xdr:nvCxnSpPr>
        <xdr:cNvPr id="88" name="Straight Arrow Connector 87">
          <a:extLst>
            <a:ext uri="{FF2B5EF4-FFF2-40B4-BE49-F238E27FC236}">
              <a16:creationId xmlns:a16="http://schemas.microsoft.com/office/drawing/2014/main" id="{E371D5F7-6D53-0344-8550-FEE7F896A7A0}"/>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115</xdr:row>
      <xdr:rowOff>52255</xdr:rowOff>
    </xdr:from>
    <xdr:ext cx="1235857"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125</xdr:row>
      <xdr:rowOff>161423</xdr:rowOff>
    </xdr:from>
    <xdr:ext cx="1235857"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117</xdr:row>
      <xdr:rowOff>25473</xdr:rowOff>
    </xdr:from>
    <xdr:to>
      <xdr:col>6</xdr:col>
      <xdr:colOff>229255</xdr:colOff>
      <xdr:row>124</xdr:row>
      <xdr:rowOff>138281</xdr:rowOff>
    </xdr:to>
    <xdr:cxnSp macro="">
      <xdr:nvCxnSpPr>
        <xdr:cNvPr id="91" name="Straight Connector 90">
          <a:extLst>
            <a:ext uri="{FF2B5EF4-FFF2-40B4-BE49-F238E27FC236}">
              <a16:creationId xmlns:a16="http://schemas.microsoft.com/office/drawing/2014/main" id="{8ADAC251-7470-034D-BF66-138FB918E00B}"/>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118</xdr:row>
      <xdr:rowOff>32751</xdr:rowOff>
    </xdr:from>
    <xdr:to>
      <xdr:col>5</xdr:col>
      <xdr:colOff>709599</xdr:colOff>
      <xdr:row>124</xdr:row>
      <xdr:rowOff>185588</xdr:rowOff>
    </xdr:to>
    <xdr:cxnSp macro="">
      <xdr:nvCxnSpPr>
        <xdr:cNvPr id="92" name="Straight Connector 91">
          <a:extLst>
            <a:ext uri="{FF2B5EF4-FFF2-40B4-BE49-F238E27FC236}">
              <a16:creationId xmlns:a16="http://schemas.microsoft.com/office/drawing/2014/main" id="{6661D810-9418-4149-9BFD-C6DF43B8805D}"/>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121</xdr:row>
      <xdr:rowOff>3639</xdr:rowOff>
    </xdr:from>
    <xdr:to>
      <xdr:col>5</xdr:col>
      <xdr:colOff>54585</xdr:colOff>
      <xdr:row>121</xdr:row>
      <xdr:rowOff>174670</xdr:rowOff>
    </xdr:to>
    <xdr:sp macro="" textlink="">
      <xdr:nvSpPr>
        <xdr:cNvPr id="93" name="Oval 92">
          <a:extLst>
            <a:ext uri="{FF2B5EF4-FFF2-40B4-BE49-F238E27FC236}">
              <a16:creationId xmlns:a16="http://schemas.microsoft.com/office/drawing/2014/main" id="{CF51C8B5-D7EB-2040-8BBD-035C389FDA20}"/>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121</xdr:row>
      <xdr:rowOff>174670</xdr:rowOff>
    </xdr:from>
    <xdr:to>
      <xdr:col>4</xdr:col>
      <xdr:colOff>816949</xdr:colOff>
      <xdr:row>126</xdr:row>
      <xdr:rowOff>80057</xdr:rowOff>
    </xdr:to>
    <xdr:cxnSp macro="">
      <xdr:nvCxnSpPr>
        <xdr:cNvPr id="94" name="Straight Connector 93">
          <a:extLst>
            <a:ext uri="{FF2B5EF4-FFF2-40B4-BE49-F238E27FC236}">
              <a16:creationId xmlns:a16="http://schemas.microsoft.com/office/drawing/2014/main" id="{8C8C4D27-D8B1-BF45-A17C-8DCF08DBF119}"/>
            </a:ext>
          </a:extLst>
        </xdr:cNvPr>
        <xdr:cNvCxnSpPr>
          <a:stCxn id="9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121</xdr:row>
      <xdr:rowOff>76418</xdr:rowOff>
    </xdr:from>
    <xdr:to>
      <xdr:col>6</xdr:col>
      <xdr:colOff>229255</xdr:colOff>
      <xdr:row>121</xdr:row>
      <xdr:rowOff>89155</xdr:rowOff>
    </xdr:to>
    <xdr:cxnSp macro="">
      <xdr:nvCxnSpPr>
        <xdr:cNvPr id="95" name="Straight Connector 94">
          <a:extLst>
            <a:ext uri="{FF2B5EF4-FFF2-40B4-BE49-F238E27FC236}">
              <a16:creationId xmlns:a16="http://schemas.microsoft.com/office/drawing/2014/main" id="{7E238DE7-446B-0441-8906-8C844B706902}"/>
            </a:ext>
          </a:extLst>
        </xdr:cNvPr>
        <xdr:cNvCxnSpPr>
          <a:stCxn id="9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764186</xdr:colOff>
      <xdr:row>120</xdr:row>
      <xdr:rowOff>165062</xdr:rowOff>
    </xdr:from>
    <xdr:ext cx="1235857"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he-IL" sz="1100" b="0" i="0">
                        <a:latin typeface="Cambria Math" panose="02040503050406030204" pitchFamily="18" charset="0"/>
                      </a:rPr>
                      <m:t>=10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r>
                <a:rPr lang="he-IL" sz="1100" b="0" i="0">
                  <a:latin typeface="Cambria Math" panose="02040503050406030204" pitchFamily="18" charset="0"/>
                </a:rPr>
                <a:t>=10</a:t>
              </a:r>
              <a:endParaRPr lang="en-US" sz="1100"/>
            </a:p>
          </xdr:txBody>
        </xdr:sp>
      </mc:Fallback>
    </mc:AlternateContent>
    <xdr:clientData/>
  </xdr:oneCellAnchor>
  <xdr:oneCellAnchor>
    <xdr:from>
      <xdr:col>4</xdr:col>
      <xdr:colOff>134645</xdr:colOff>
      <xdr:row>126</xdr:row>
      <xdr:rowOff>125034</xdr:rowOff>
    </xdr:from>
    <xdr:ext cx="123585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124</xdr:row>
      <xdr:rowOff>44977</xdr:rowOff>
    </xdr:from>
    <xdr:ext cx="123585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117</xdr:row>
      <xdr:rowOff>48615</xdr:rowOff>
    </xdr:from>
    <xdr:ext cx="1235857"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818768</xdr:colOff>
      <xdr:row>117</xdr:row>
      <xdr:rowOff>50944</xdr:rowOff>
    </xdr:from>
    <xdr:to>
      <xdr:col>5</xdr:col>
      <xdr:colOff>14556</xdr:colOff>
      <xdr:row>120</xdr:row>
      <xdr:rowOff>185588</xdr:rowOff>
    </xdr:to>
    <xdr:cxnSp macro="">
      <xdr:nvCxnSpPr>
        <xdr:cNvPr id="100" name="Straight Arrow Connector 99">
          <a:extLst>
            <a:ext uri="{FF2B5EF4-FFF2-40B4-BE49-F238E27FC236}">
              <a16:creationId xmlns:a16="http://schemas.microsoft.com/office/drawing/2014/main" id="{1C870AD3-77E4-D143-B2B1-D25C779F810A}"/>
            </a:ext>
          </a:extLst>
        </xdr:cNvPr>
        <xdr:cNvCxnSpPr/>
      </xdr:nvCxnSpPr>
      <xdr:spPr>
        <a:xfrm flipH="1" flipV="1">
          <a:off x="13530514499" y="18092950"/>
          <a:ext cx="21834" cy="7459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115</xdr:row>
      <xdr:rowOff>29112</xdr:rowOff>
    </xdr:from>
    <xdr:to>
      <xdr:col>6</xdr:col>
      <xdr:colOff>225616</xdr:colOff>
      <xdr:row>121</xdr:row>
      <xdr:rowOff>181948</xdr:rowOff>
    </xdr:to>
    <xdr:cxnSp macro="">
      <xdr:nvCxnSpPr>
        <xdr:cNvPr id="101" name="Straight Connector 100">
          <a:extLst>
            <a:ext uri="{FF2B5EF4-FFF2-40B4-BE49-F238E27FC236}">
              <a16:creationId xmlns:a16="http://schemas.microsoft.com/office/drawing/2014/main" id="{FCBCD23F-1506-7F45-8836-4F9A6C1337F3}"/>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114</xdr:row>
      <xdr:rowOff>150507</xdr:rowOff>
    </xdr:from>
    <xdr:ext cx="1235857"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4</xdr:col>
      <xdr:colOff>134647</xdr:colOff>
      <xdr:row>118</xdr:row>
      <xdr:rowOff>143229</xdr:rowOff>
    </xdr:from>
    <xdr:ext cx="1235857"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458511</xdr:colOff>
      <xdr:row>118</xdr:row>
      <xdr:rowOff>196505</xdr:rowOff>
    </xdr:from>
    <xdr:to>
      <xdr:col>5</xdr:col>
      <xdr:colOff>585875</xdr:colOff>
      <xdr:row>119</xdr:row>
      <xdr:rowOff>163754</xdr:rowOff>
    </xdr:to>
    <xdr:sp macro="" textlink="">
      <xdr:nvSpPr>
        <xdr:cNvPr id="104" name="Oval 103">
          <a:extLst>
            <a:ext uri="{FF2B5EF4-FFF2-40B4-BE49-F238E27FC236}">
              <a16:creationId xmlns:a16="http://schemas.microsoft.com/office/drawing/2014/main" id="{031F5924-8E3D-BC41-ADDD-E7451E4B05BF}"/>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119</xdr:row>
      <xdr:rowOff>69141</xdr:rowOff>
    </xdr:from>
    <xdr:to>
      <xdr:col>6</xdr:col>
      <xdr:colOff>291118</xdr:colOff>
      <xdr:row>119</xdr:row>
      <xdr:rowOff>81878</xdr:rowOff>
    </xdr:to>
    <xdr:cxnSp macro="">
      <xdr:nvCxnSpPr>
        <xdr:cNvPr id="105" name="Straight Connector 104">
          <a:extLst>
            <a:ext uri="{FF2B5EF4-FFF2-40B4-BE49-F238E27FC236}">
              <a16:creationId xmlns:a16="http://schemas.microsoft.com/office/drawing/2014/main" id="{0C390AC2-17DE-9F45-9F65-F61E5C670002}"/>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302038</xdr:colOff>
      <xdr:row>118</xdr:row>
      <xdr:rowOff>154146</xdr:rowOff>
    </xdr:from>
    <xdr:ext cx="1235857" cy="197811"/>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10&lt;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&lt;15</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r>
                <a:rPr lang="he-IL" sz="1100" b="0" i="0">
                  <a:latin typeface="Cambria Math" panose="02040503050406030204" pitchFamily="18" charset="0"/>
                </a:rPr>
                <a:t>10&lt;</a:t>
              </a:r>
              <a:r>
                <a:rPr lang="en-US" sz="1100" b="0" i="0">
                  <a:latin typeface="Cambria Math" panose="02040503050406030204" pitchFamily="18" charset="0"/>
                </a:rPr>
                <a:t>𝑃〗_𝐵 (</a:t>
              </a:r>
              <a:r>
                <a:rPr lang="he-IL" sz="1100" b="0" i="0">
                  <a:latin typeface="Cambria Math" panose="02040503050406030204" pitchFamily="18" charset="0"/>
                </a:rPr>
                <a:t>צרכן)&lt;15</a:t>
              </a:r>
              <a:endParaRPr lang="en-US" sz="1100"/>
            </a:p>
          </xdr:txBody>
        </xdr:sp>
      </mc:Fallback>
    </mc:AlternateContent>
    <xdr:clientData/>
  </xdr:oneCellAnchor>
  <xdr:twoCellAnchor>
    <xdr:from>
      <xdr:col>5</xdr:col>
      <xdr:colOff>491261</xdr:colOff>
      <xdr:row>119</xdr:row>
      <xdr:rowOff>200144</xdr:rowOff>
    </xdr:from>
    <xdr:to>
      <xdr:col>5</xdr:col>
      <xdr:colOff>502178</xdr:colOff>
      <xdr:row>123</xdr:row>
      <xdr:rowOff>174671</xdr:rowOff>
    </xdr:to>
    <xdr:cxnSp macro="">
      <xdr:nvCxnSpPr>
        <xdr:cNvPr id="107" name="Straight Arrow Connector 106">
          <a:extLst>
            <a:ext uri="{FF2B5EF4-FFF2-40B4-BE49-F238E27FC236}">
              <a16:creationId xmlns:a16="http://schemas.microsoft.com/office/drawing/2014/main" id="{E3F8E5D1-3683-404E-96FB-3E4C938F5717}"/>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123</xdr:row>
      <xdr:rowOff>152838</xdr:rowOff>
    </xdr:from>
    <xdr:to>
      <xdr:col>5</xdr:col>
      <xdr:colOff>556764</xdr:colOff>
      <xdr:row>124</xdr:row>
      <xdr:rowOff>120087</xdr:rowOff>
    </xdr:to>
    <xdr:sp macro="" textlink="">
      <xdr:nvSpPr>
        <xdr:cNvPr id="108" name="Oval 107">
          <a:extLst>
            <a:ext uri="{FF2B5EF4-FFF2-40B4-BE49-F238E27FC236}">
              <a16:creationId xmlns:a16="http://schemas.microsoft.com/office/drawing/2014/main" id="{035E2055-042D-9F4D-99D7-23081E7D0912}"/>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121</xdr:row>
      <xdr:rowOff>121395</xdr:rowOff>
    </xdr:from>
    <xdr:ext cx="1235857"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520373</xdr:colOff>
      <xdr:row>124</xdr:row>
      <xdr:rowOff>14556</xdr:rowOff>
    </xdr:from>
    <xdr:to>
      <xdr:col>6</xdr:col>
      <xdr:colOff>211061</xdr:colOff>
      <xdr:row>124</xdr:row>
      <xdr:rowOff>27293</xdr:rowOff>
    </xdr:to>
    <xdr:cxnSp macro="">
      <xdr:nvCxnSpPr>
        <xdr:cNvPr id="110" name="Straight Connector 109">
          <a:extLst>
            <a:ext uri="{FF2B5EF4-FFF2-40B4-BE49-F238E27FC236}">
              <a16:creationId xmlns:a16="http://schemas.microsoft.com/office/drawing/2014/main" id="{8482C377-25F7-C645-8AE8-3767E5D5756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749628</xdr:colOff>
      <xdr:row>123</xdr:row>
      <xdr:rowOff>110478</xdr:rowOff>
    </xdr:from>
    <xdr:ext cx="1774428" cy="197811"/>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5&lt;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&lt;10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5&lt;</a:t>
              </a:r>
              <a:r>
                <a:rPr lang="en-US" sz="1100" b="0" i="0">
                  <a:latin typeface="Cambria Math" panose="02040503050406030204" pitchFamily="18" charset="0"/>
                </a:rPr>
                <a:t>𝑃(</a:t>
              </a:r>
              <a:r>
                <a:rPr lang="he-IL" sz="1100" b="0" i="0">
                  <a:latin typeface="Cambria Math" panose="02040503050406030204" pitchFamily="18" charset="0"/>
                </a:rPr>
                <a:t>יצרן)&lt;10</a:t>
              </a:r>
              <a:endParaRPr lang="en-US" sz="1100"/>
            </a:p>
          </xdr:txBody>
        </xdr:sp>
      </mc:Fallback>
    </mc:AlternateContent>
    <xdr:clientData/>
  </xdr:oneCellAnchor>
  <xdr:twoCellAnchor>
    <xdr:from>
      <xdr:col>7</xdr:col>
      <xdr:colOff>913381</xdr:colOff>
      <xdr:row>119</xdr:row>
      <xdr:rowOff>3639</xdr:rowOff>
    </xdr:from>
    <xdr:to>
      <xdr:col>7</xdr:col>
      <xdr:colOff>1131719</xdr:colOff>
      <xdr:row>124</xdr:row>
      <xdr:rowOff>76419</xdr:rowOff>
    </xdr:to>
    <xdr:sp macro="" textlink="">
      <xdr:nvSpPr>
        <xdr:cNvPr id="112" name="Left Brace 111">
          <a:extLst>
            <a:ext uri="{FF2B5EF4-FFF2-40B4-BE49-F238E27FC236}">
              <a16:creationId xmlns:a16="http://schemas.microsoft.com/office/drawing/2014/main" id="{8B4E6021-8192-6442-B2DA-63E650FDC818}"/>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622267</xdr:colOff>
      <xdr:row>121</xdr:row>
      <xdr:rowOff>48616</xdr:rowOff>
    </xdr:from>
    <xdr:ext cx="1235857"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105531</xdr:colOff>
      <xdr:row>117</xdr:row>
      <xdr:rowOff>29112</xdr:rowOff>
    </xdr:from>
    <xdr:to>
      <xdr:col>6</xdr:col>
      <xdr:colOff>334786</xdr:colOff>
      <xdr:row>117</xdr:row>
      <xdr:rowOff>43667</xdr:rowOff>
    </xdr:to>
    <xdr:cxnSp macro="">
      <xdr:nvCxnSpPr>
        <xdr:cNvPr id="114" name="Straight Connector 113">
          <a:extLst>
            <a:ext uri="{FF2B5EF4-FFF2-40B4-BE49-F238E27FC236}">
              <a16:creationId xmlns:a16="http://schemas.microsoft.com/office/drawing/2014/main" id="{8D53EF00-4A9C-3F96-7A64-1F9B3441AF50}"/>
            </a:ext>
          </a:extLst>
        </xdr:cNvPr>
        <xdr:cNvCxnSpPr/>
      </xdr:nvCxnSpPr>
      <xdr:spPr>
        <a:xfrm flipH="1" flipV="1">
          <a:off x="13529368223" y="18071118"/>
          <a:ext cx="1055301" cy="14555"/>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655018</xdr:colOff>
      <xdr:row>116</xdr:row>
      <xdr:rowOff>150506</xdr:rowOff>
    </xdr:from>
    <xdr:ext cx="1235857"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xdr:from>
      <xdr:col>6</xdr:col>
      <xdr:colOff>276562</xdr:colOff>
      <xdr:row>180</xdr:row>
      <xdr:rowOff>32751</xdr:rowOff>
    </xdr:from>
    <xdr:to>
      <xdr:col>6</xdr:col>
      <xdr:colOff>302035</xdr:colOff>
      <xdr:row>191</xdr:row>
      <xdr:rowOff>76419</xdr:rowOff>
    </xdr:to>
    <xdr:cxnSp macro="">
      <xdr:nvCxnSpPr>
        <xdr:cNvPr id="118" name="Straight Arrow Connector 117">
          <a:extLst>
            <a:ext uri="{FF2B5EF4-FFF2-40B4-BE49-F238E27FC236}">
              <a16:creationId xmlns:a16="http://schemas.microsoft.com/office/drawing/2014/main" id="{F2039063-C0C1-AB41-8AB6-DAB4B78F5D1F}"/>
            </a:ext>
          </a:extLst>
        </xdr:cNvPr>
        <xdr:cNvCxnSpPr/>
      </xdr:nvCxnSpPr>
      <xdr:spPr>
        <a:xfrm flipH="1" flipV="1">
          <a:off x="13529400974" y="17870974"/>
          <a:ext cx="25473" cy="2285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190</xdr:row>
      <xdr:rowOff>65502</xdr:rowOff>
    </xdr:from>
    <xdr:to>
      <xdr:col>6</xdr:col>
      <xdr:colOff>458510</xdr:colOff>
      <xdr:row>190</xdr:row>
      <xdr:rowOff>90975</xdr:rowOff>
    </xdr:to>
    <xdr:cxnSp macro="">
      <xdr:nvCxnSpPr>
        <xdr:cNvPr id="119" name="Straight Arrow Connector 118">
          <a:extLst>
            <a:ext uri="{FF2B5EF4-FFF2-40B4-BE49-F238E27FC236}">
              <a16:creationId xmlns:a16="http://schemas.microsoft.com/office/drawing/2014/main" id="{BC4307AE-58D0-E545-948E-3B51168F5E54}"/>
            </a:ext>
          </a:extLst>
        </xdr:cNvPr>
        <xdr:cNvCxnSpPr/>
      </xdr:nvCxnSpPr>
      <xdr:spPr>
        <a:xfrm flipV="1">
          <a:off x="13529244499" y="19941548"/>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179</xdr:row>
      <xdr:rowOff>52255</xdr:rowOff>
    </xdr:from>
    <xdr:ext cx="1235857"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189</xdr:row>
      <xdr:rowOff>161423</xdr:rowOff>
    </xdr:from>
    <xdr:ext cx="1235857"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181</xdr:row>
      <xdr:rowOff>25473</xdr:rowOff>
    </xdr:from>
    <xdr:to>
      <xdr:col>6</xdr:col>
      <xdr:colOff>229255</xdr:colOff>
      <xdr:row>188</xdr:row>
      <xdr:rowOff>138281</xdr:rowOff>
    </xdr:to>
    <xdr:cxnSp macro="">
      <xdr:nvCxnSpPr>
        <xdr:cNvPr id="122" name="Straight Connector 121">
          <a:extLst>
            <a:ext uri="{FF2B5EF4-FFF2-40B4-BE49-F238E27FC236}">
              <a16:creationId xmlns:a16="http://schemas.microsoft.com/office/drawing/2014/main" id="{2B0CB899-3BE2-704F-9DD8-12003C6AFD41}"/>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182</xdr:row>
      <xdr:rowOff>32751</xdr:rowOff>
    </xdr:from>
    <xdr:to>
      <xdr:col>5</xdr:col>
      <xdr:colOff>709599</xdr:colOff>
      <xdr:row>188</xdr:row>
      <xdr:rowOff>185588</xdr:rowOff>
    </xdr:to>
    <xdr:cxnSp macro="">
      <xdr:nvCxnSpPr>
        <xdr:cNvPr id="123" name="Straight Connector 122">
          <a:extLst>
            <a:ext uri="{FF2B5EF4-FFF2-40B4-BE49-F238E27FC236}">
              <a16:creationId xmlns:a16="http://schemas.microsoft.com/office/drawing/2014/main" id="{9D793A71-CD27-0643-BC9E-4CEB89E09620}"/>
            </a:ext>
          </a:extLst>
        </xdr:cNvPr>
        <xdr:cNvCxnSpPr/>
      </xdr:nvCxnSpPr>
      <xdr:spPr>
        <a:xfrm flipH="1">
          <a:off x="13529819456" y="18278539"/>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185</xdr:row>
      <xdr:rowOff>3639</xdr:rowOff>
    </xdr:from>
    <xdr:to>
      <xdr:col>5</xdr:col>
      <xdr:colOff>54585</xdr:colOff>
      <xdr:row>185</xdr:row>
      <xdr:rowOff>174670</xdr:rowOff>
    </xdr:to>
    <xdr:sp macro="" textlink="">
      <xdr:nvSpPr>
        <xdr:cNvPr id="124" name="Oval 123">
          <a:extLst>
            <a:ext uri="{FF2B5EF4-FFF2-40B4-BE49-F238E27FC236}">
              <a16:creationId xmlns:a16="http://schemas.microsoft.com/office/drawing/2014/main" id="{F0A36AEF-486E-0E43-83BB-27A2F0065A09}"/>
            </a:ext>
          </a:extLst>
        </xdr:cNvPr>
        <xdr:cNvSpPr/>
      </xdr:nvSpPr>
      <xdr:spPr>
        <a:xfrm>
          <a:off x="13530474470" y="18860774"/>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185</xdr:row>
      <xdr:rowOff>174670</xdr:rowOff>
    </xdr:from>
    <xdr:to>
      <xdr:col>4</xdr:col>
      <xdr:colOff>816949</xdr:colOff>
      <xdr:row>190</xdr:row>
      <xdr:rowOff>80057</xdr:rowOff>
    </xdr:to>
    <xdr:cxnSp macro="">
      <xdr:nvCxnSpPr>
        <xdr:cNvPr id="125" name="Straight Connector 124">
          <a:extLst>
            <a:ext uri="{FF2B5EF4-FFF2-40B4-BE49-F238E27FC236}">
              <a16:creationId xmlns:a16="http://schemas.microsoft.com/office/drawing/2014/main" id="{ABA998BE-255C-CE4E-9DBC-F5499C772464}"/>
            </a:ext>
          </a:extLst>
        </xdr:cNvPr>
        <xdr:cNvCxnSpPr>
          <a:stCxn id="124" idx="4"/>
        </xdr:cNvCxnSpPr>
      </xdr:nvCxnSpPr>
      <xdr:spPr>
        <a:xfrm>
          <a:off x="13530538152" y="19031805"/>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622266</xdr:colOff>
      <xdr:row>184</xdr:row>
      <xdr:rowOff>179617</xdr:rowOff>
    </xdr:from>
    <xdr:ext cx="1235857"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190</xdr:row>
      <xdr:rowOff>125034</xdr:rowOff>
    </xdr:from>
    <xdr:ext cx="1235857"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188</xdr:row>
      <xdr:rowOff>44977</xdr:rowOff>
    </xdr:from>
    <xdr:ext cx="1235857"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oneCellAnchor>
    <xdr:from>
      <xdr:col>3</xdr:col>
      <xdr:colOff>225620</xdr:colOff>
      <xdr:row>181</xdr:row>
      <xdr:rowOff>48615</xdr:rowOff>
    </xdr:from>
    <xdr:ext cx="1235857"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4</xdr:col>
      <xdr:colOff>433038</xdr:colOff>
      <xdr:row>183</xdr:row>
      <xdr:rowOff>69141</xdr:rowOff>
    </xdr:from>
    <xdr:to>
      <xdr:col>6</xdr:col>
      <xdr:colOff>316591</xdr:colOff>
      <xdr:row>189</xdr:row>
      <xdr:rowOff>141919</xdr:rowOff>
    </xdr:to>
    <xdr:cxnSp macro="">
      <xdr:nvCxnSpPr>
        <xdr:cNvPr id="147" name="Straight Connector 146">
          <a:extLst>
            <a:ext uri="{FF2B5EF4-FFF2-40B4-BE49-F238E27FC236}">
              <a16:creationId xmlns:a16="http://schemas.microsoft.com/office/drawing/2014/main" id="{8B45D2C7-D706-D185-B6CE-0394EF759F61}"/>
            </a:ext>
          </a:extLst>
        </xdr:cNvPr>
        <xdr:cNvCxnSpPr/>
      </xdr:nvCxnSpPr>
      <xdr:spPr>
        <a:xfrm>
          <a:off x="13529386418" y="22208625"/>
          <a:ext cx="1535645" cy="129547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214700</xdr:colOff>
      <xdr:row>186</xdr:row>
      <xdr:rowOff>112808</xdr:rowOff>
    </xdr:from>
    <xdr:to>
      <xdr:col>5</xdr:col>
      <xdr:colOff>342064</xdr:colOff>
      <xdr:row>187</xdr:row>
      <xdr:rowOff>80057</xdr:rowOff>
    </xdr:to>
    <xdr:sp macro="" textlink="">
      <xdr:nvSpPr>
        <xdr:cNvPr id="149" name="Oval 148">
          <a:extLst>
            <a:ext uri="{FF2B5EF4-FFF2-40B4-BE49-F238E27FC236}">
              <a16:creationId xmlns:a16="http://schemas.microsoft.com/office/drawing/2014/main" id="{F85D17C1-CC1A-4AE8-EFF5-4E59AC8DEA36}"/>
            </a:ext>
          </a:extLst>
        </xdr:cNvPr>
        <xdr:cNvSpPr/>
      </xdr:nvSpPr>
      <xdr:spPr>
        <a:xfrm>
          <a:off x="13530186991" y="2286363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534931</xdr:colOff>
      <xdr:row>189</xdr:row>
      <xdr:rowOff>37698</xdr:rowOff>
    </xdr:from>
    <xdr:ext cx="1235857"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1</a:t>
              </a:r>
              <a:endParaRPr lang="en-US" sz="1100"/>
            </a:p>
          </xdr:txBody>
        </xdr:sp>
      </mc:Fallback>
    </mc:AlternateContent>
    <xdr:clientData/>
  </xdr:oneCellAnchor>
  <xdr:twoCellAnchor>
    <xdr:from>
      <xdr:col>5</xdr:col>
      <xdr:colOff>54585</xdr:colOff>
      <xdr:row>185</xdr:row>
      <xdr:rowOff>76418</xdr:rowOff>
    </xdr:from>
    <xdr:to>
      <xdr:col>6</xdr:col>
      <xdr:colOff>298396</xdr:colOff>
      <xdr:row>185</xdr:row>
      <xdr:rowOff>89155</xdr:rowOff>
    </xdr:to>
    <xdr:cxnSp macro="">
      <xdr:nvCxnSpPr>
        <xdr:cNvPr id="151" name="Straight Connector 150">
          <a:extLst>
            <a:ext uri="{FF2B5EF4-FFF2-40B4-BE49-F238E27FC236}">
              <a16:creationId xmlns:a16="http://schemas.microsoft.com/office/drawing/2014/main" id="{18286CD0-17B7-5374-5EC8-BD7B783B8E96}"/>
            </a:ext>
          </a:extLst>
        </xdr:cNvPr>
        <xdr:cNvCxnSpPr>
          <a:stCxn id="124" idx="2"/>
        </xdr:cNvCxnSpPr>
      </xdr:nvCxnSpPr>
      <xdr:spPr>
        <a:xfrm flipH="1" flipV="1">
          <a:off x="13529404613" y="22623467"/>
          <a:ext cx="1069857"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440318</xdr:colOff>
      <xdr:row>190</xdr:row>
      <xdr:rowOff>106839</xdr:rowOff>
    </xdr:from>
    <xdr:ext cx="1235857"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5</xdr:col>
      <xdr:colOff>267464</xdr:colOff>
      <xdr:row>187</xdr:row>
      <xdr:rowOff>54585</xdr:rowOff>
    </xdr:from>
    <xdr:to>
      <xdr:col>5</xdr:col>
      <xdr:colOff>272923</xdr:colOff>
      <xdr:row>190</xdr:row>
      <xdr:rowOff>54584</xdr:rowOff>
    </xdr:to>
    <xdr:cxnSp macro="">
      <xdr:nvCxnSpPr>
        <xdr:cNvPr id="155" name="Straight Connector 154">
          <a:extLst>
            <a:ext uri="{FF2B5EF4-FFF2-40B4-BE49-F238E27FC236}">
              <a16:creationId xmlns:a16="http://schemas.microsoft.com/office/drawing/2014/main" id="{505D76FD-54B6-C050-DE42-DEF6AFCB9D89}"/>
            </a:ext>
          </a:extLst>
        </xdr:cNvPr>
        <xdr:cNvCxnSpPr/>
      </xdr:nvCxnSpPr>
      <xdr:spPr>
        <a:xfrm flipH="1">
          <a:off x="13530256132" y="23009198"/>
          <a:ext cx="5459" cy="611346"/>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378453</xdr:colOff>
      <xdr:row>187</xdr:row>
      <xdr:rowOff>14556</xdr:rowOff>
    </xdr:from>
    <xdr:to>
      <xdr:col>6</xdr:col>
      <xdr:colOff>221977</xdr:colOff>
      <xdr:row>187</xdr:row>
      <xdr:rowOff>16376</xdr:rowOff>
    </xdr:to>
    <xdr:cxnSp macro="">
      <xdr:nvCxnSpPr>
        <xdr:cNvPr id="157" name="Straight Connector 156">
          <a:extLst>
            <a:ext uri="{FF2B5EF4-FFF2-40B4-BE49-F238E27FC236}">
              <a16:creationId xmlns:a16="http://schemas.microsoft.com/office/drawing/2014/main" id="{0658A0BD-4F2F-7510-96A8-C8DF826560DE}"/>
            </a:ext>
          </a:extLst>
        </xdr:cNvPr>
        <xdr:cNvCxnSpPr/>
      </xdr:nvCxnSpPr>
      <xdr:spPr>
        <a:xfrm flipH="1" flipV="1">
          <a:off x="13529481032" y="22969169"/>
          <a:ext cx="669570" cy="182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760546</xdr:colOff>
      <xdr:row>186</xdr:row>
      <xdr:rowOff>99559</xdr:rowOff>
    </xdr:from>
    <xdr:ext cx="1235857" cy="190758"/>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767823</xdr:colOff>
      <xdr:row>185</xdr:row>
      <xdr:rowOff>167392</xdr:rowOff>
    </xdr:from>
    <xdr:to>
      <xdr:col>4</xdr:col>
      <xdr:colOff>775101</xdr:colOff>
      <xdr:row>188</xdr:row>
      <xdr:rowOff>61863</xdr:rowOff>
    </xdr:to>
    <xdr:cxnSp macro="">
      <xdr:nvCxnSpPr>
        <xdr:cNvPr id="160" name="Straight Arrow Connector 159">
          <a:extLst>
            <a:ext uri="{FF2B5EF4-FFF2-40B4-BE49-F238E27FC236}">
              <a16:creationId xmlns:a16="http://schemas.microsoft.com/office/drawing/2014/main" id="{3A82F138-51FC-C2B5-E62D-31912897BB22}"/>
            </a:ext>
          </a:extLst>
        </xdr:cNvPr>
        <xdr:cNvCxnSpPr/>
      </xdr:nvCxnSpPr>
      <xdr:spPr>
        <a:xfrm flipH="1">
          <a:off x="13530580000" y="22714441"/>
          <a:ext cx="7278" cy="505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54588</xdr:colOff>
      <xdr:row>186</xdr:row>
      <xdr:rowOff>165063</xdr:rowOff>
    </xdr:from>
    <xdr:ext cx="1235857"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276562</xdr:colOff>
      <xdr:row>184</xdr:row>
      <xdr:rowOff>87336</xdr:rowOff>
    </xdr:from>
    <xdr:to>
      <xdr:col>5</xdr:col>
      <xdr:colOff>278382</xdr:colOff>
      <xdr:row>186</xdr:row>
      <xdr:rowOff>112808</xdr:rowOff>
    </xdr:to>
    <xdr:cxnSp macro="">
      <xdr:nvCxnSpPr>
        <xdr:cNvPr id="164" name="Straight Arrow Connector 163">
          <a:extLst>
            <a:ext uri="{FF2B5EF4-FFF2-40B4-BE49-F238E27FC236}">
              <a16:creationId xmlns:a16="http://schemas.microsoft.com/office/drawing/2014/main" id="{C210ECF3-94A7-9B7B-0DCF-194FE5656699}"/>
            </a:ext>
          </a:extLst>
        </xdr:cNvPr>
        <xdr:cNvCxnSpPr>
          <a:stCxn id="149" idx="0"/>
        </xdr:cNvCxnSpPr>
      </xdr:nvCxnSpPr>
      <xdr:spPr>
        <a:xfrm flipV="1">
          <a:off x="13530250673" y="22430602"/>
          <a:ext cx="1820" cy="4330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531293</xdr:colOff>
      <xdr:row>185</xdr:row>
      <xdr:rowOff>121395</xdr:rowOff>
    </xdr:from>
    <xdr:ext cx="1235857"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211061</xdr:colOff>
      <xdr:row>183</xdr:row>
      <xdr:rowOff>123725</xdr:rowOff>
    </xdr:from>
    <xdr:to>
      <xdr:col>5</xdr:col>
      <xdr:colOff>338425</xdr:colOff>
      <xdr:row>184</xdr:row>
      <xdr:rowOff>90974</xdr:rowOff>
    </xdr:to>
    <xdr:sp macro="" textlink="">
      <xdr:nvSpPr>
        <xdr:cNvPr id="168" name="Oval 167">
          <a:extLst>
            <a:ext uri="{FF2B5EF4-FFF2-40B4-BE49-F238E27FC236}">
              <a16:creationId xmlns:a16="http://schemas.microsoft.com/office/drawing/2014/main" id="{CE128352-6AA0-ACA5-D8E4-8AAB816EE23A}"/>
            </a:ext>
          </a:extLst>
        </xdr:cNvPr>
        <xdr:cNvSpPr/>
      </xdr:nvSpPr>
      <xdr:spPr>
        <a:xfrm>
          <a:off x="13530190630" y="2226320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254728</xdr:colOff>
      <xdr:row>183</xdr:row>
      <xdr:rowOff>114116</xdr:rowOff>
    </xdr:from>
    <xdr:ext cx="1523335" cy="197811"/>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צרכן)=</a:t>
              </a:r>
              <a:r>
                <a:rPr lang="en-US" sz="1100" b="0" i="0">
                  <a:latin typeface="Cambria Math" panose="02040503050406030204" pitchFamily="18" charset="0"/>
                </a:rPr>
                <a:t>𝑃_𝐵 (</a:t>
              </a:r>
              <a:r>
                <a:rPr lang="he-IL" sz="1100" b="0" i="0">
                  <a:latin typeface="Cambria Math" panose="02040503050406030204" pitchFamily="18" charset="0"/>
                </a:rPr>
                <a:t>יצרן)+</a:t>
              </a:r>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385731</xdr:colOff>
      <xdr:row>184</xdr:row>
      <xdr:rowOff>14556</xdr:rowOff>
    </xdr:from>
    <xdr:to>
      <xdr:col>6</xdr:col>
      <xdr:colOff>287479</xdr:colOff>
      <xdr:row>184</xdr:row>
      <xdr:rowOff>25473</xdr:rowOff>
    </xdr:to>
    <xdr:cxnSp macro="">
      <xdr:nvCxnSpPr>
        <xdr:cNvPr id="170" name="Straight Connector 169">
          <a:extLst>
            <a:ext uri="{FF2B5EF4-FFF2-40B4-BE49-F238E27FC236}">
              <a16:creationId xmlns:a16="http://schemas.microsoft.com/office/drawing/2014/main" id="{B64A8C7F-E7FD-34F1-45DA-9E7A4FF6FFB6}"/>
            </a:ext>
          </a:extLst>
        </xdr:cNvPr>
        <xdr:cNvCxnSpPr/>
      </xdr:nvCxnSpPr>
      <xdr:spPr>
        <a:xfrm flipH="1" flipV="1">
          <a:off x="13529415530" y="22357822"/>
          <a:ext cx="727794" cy="1091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300790</xdr:colOff>
      <xdr:row>205</xdr:row>
      <xdr:rowOff>43447</xdr:rowOff>
    </xdr:from>
    <xdr:to>
      <xdr:col>5</xdr:col>
      <xdr:colOff>320842</xdr:colOff>
      <xdr:row>214</xdr:row>
      <xdr:rowOff>170448</xdr:rowOff>
    </xdr:to>
    <xdr:cxnSp macro="">
      <xdr:nvCxnSpPr>
        <xdr:cNvPr id="174" name="Straight Arrow Connector 173">
          <a:extLst>
            <a:ext uri="{FF2B5EF4-FFF2-40B4-BE49-F238E27FC236}">
              <a16:creationId xmlns:a16="http://schemas.microsoft.com/office/drawing/2014/main" id="{CEC90C6E-210E-7B04-E7C1-010EADB4D3C9}"/>
            </a:ext>
          </a:extLst>
        </xdr:cNvPr>
        <xdr:cNvCxnSpPr/>
      </xdr:nvCxnSpPr>
      <xdr:spPr>
        <a:xfrm flipH="1" flipV="1">
          <a:off x="13521268895" y="26733500"/>
          <a:ext cx="20052" cy="19618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775370</xdr:colOff>
      <xdr:row>204</xdr:row>
      <xdr:rowOff>62497</xdr:rowOff>
    </xdr:from>
    <xdr:ext cx="744405"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2</xdr:col>
      <xdr:colOff>431132</xdr:colOff>
      <xdr:row>213</xdr:row>
      <xdr:rowOff>163763</xdr:rowOff>
    </xdr:from>
    <xdr:to>
      <xdr:col>5</xdr:col>
      <xdr:colOff>487948</xdr:colOff>
      <xdr:row>213</xdr:row>
      <xdr:rowOff>167105</xdr:rowOff>
    </xdr:to>
    <xdr:cxnSp macro="">
      <xdr:nvCxnSpPr>
        <xdr:cNvPr id="176" name="Straight Arrow Connector 175">
          <a:extLst>
            <a:ext uri="{FF2B5EF4-FFF2-40B4-BE49-F238E27FC236}">
              <a16:creationId xmlns:a16="http://schemas.microsoft.com/office/drawing/2014/main" id="{A813FFF8-A7CA-588B-716D-74B7CDD4285B}"/>
            </a:ext>
          </a:extLst>
        </xdr:cNvPr>
        <xdr:cNvCxnSpPr/>
      </xdr:nvCxnSpPr>
      <xdr:spPr>
        <a:xfrm>
          <a:off x="13521101789" y="28484763"/>
          <a:ext cx="2533316" cy="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xdr:col>
      <xdr:colOff>772028</xdr:colOff>
      <xdr:row>213</xdr:row>
      <xdr:rowOff>79207</xdr:rowOff>
    </xdr:from>
    <xdr:ext cx="744405"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113632</xdr:colOff>
      <xdr:row>206</xdr:row>
      <xdr:rowOff>0</xdr:rowOff>
    </xdr:from>
    <xdr:to>
      <xdr:col>4</xdr:col>
      <xdr:colOff>678448</xdr:colOff>
      <xdr:row>212</xdr:row>
      <xdr:rowOff>133684</xdr:rowOff>
    </xdr:to>
    <xdr:cxnSp macro="">
      <xdr:nvCxnSpPr>
        <xdr:cNvPr id="181" name="Straight Connector 180">
          <a:extLst>
            <a:ext uri="{FF2B5EF4-FFF2-40B4-BE49-F238E27FC236}">
              <a16:creationId xmlns:a16="http://schemas.microsoft.com/office/drawing/2014/main" id="{8D99C9B0-3D84-76FD-6DA7-BD6BDBE9C1FA}"/>
            </a:ext>
          </a:extLst>
        </xdr:cNvPr>
        <xdr:cNvCxnSpPr/>
      </xdr:nvCxnSpPr>
      <xdr:spPr>
        <a:xfrm flipV="1">
          <a:off x="13521736789" y="26893921"/>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183816</xdr:colOff>
      <xdr:row>206</xdr:row>
      <xdr:rowOff>100263</xdr:rowOff>
    </xdr:from>
    <xdr:to>
      <xdr:col>4</xdr:col>
      <xdr:colOff>815474</xdr:colOff>
      <xdr:row>212</xdr:row>
      <xdr:rowOff>93579</xdr:rowOff>
    </xdr:to>
    <xdr:cxnSp macro="">
      <xdr:nvCxnSpPr>
        <xdr:cNvPr id="182" name="Straight Connector 181">
          <a:extLst>
            <a:ext uri="{FF2B5EF4-FFF2-40B4-BE49-F238E27FC236}">
              <a16:creationId xmlns:a16="http://schemas.microsoft.com/office/drawing/2014/main" id="{AAA3606B-3D2C-590F-B572-EAB9F2D82441}"/>
            </a:ext>
          </a:extLst>
        </xdr:cNvPr>
        <xdr:cNvCxnSpPr/>
      </xdr:nvCxnSpPr>
      <xdr:spPr>
        <a:xfrm>
          <a:off x="13521599763" y="26994184"/>
          <a:ext cx="1457158" cy="12165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528054</xdr:colOff>
      <xdr:row>205</xdr:row>
      <xdr:rowOff>35759</xdr:rowOff>
    </xdr:from>
    <xdr:ext cx="744405"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2</xdr:col>
      <xdr:colOff>564817</xdr:colOff>
      <xdr:row>212</xdr:row>
      <xdr:rowOff>22391</xdr:rowOff>
    </xdr:from>
    <xdr:ext cx="744405"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802105</xdr:colOff>
      <xdr:row>209</xdr:row>
      <xdr:rowOff>50132</xdr:rowOff>
    </xdr:from>
    <xdr:to>
      <xdr:col>4</xdr:col>
      <xdr:colOff>96921</xdr:colOff>
      <xdr:row>210</xdr:row>
      <xdr:rowOff>20052</xdr:rowOff>
    </xdr:to>
    <xdr:sp macro="" textlink="">
      <xdr:nvSpPr>
        <xdr:cNvPr id="187" name="Oval 186">
          <a:extLst>
            <a:ext uri="{FF2B5EF4-FFF2-40B4-BE49-F238E27FC236}">
              <a16:creationId xmlns:a16="http://schemas.microsoft.com/office/drawing/2014/main" id="{5E5BA02C-9C17-D115-E1C6-E4BF16C06678}"/>
            </a:ext>
          </a:extLst>
        </xdr:cNvPr>
        <xdr:cNvSpPr/>
      </xdr:nvSpPr>
      <xdr:spPr>
        <a:xfrm>
          <a:off x="13522318316" y="27555658"/>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61018</xdr:colOff>
      <xdr:row>209</xdr:row>
      <xdr:rowOff>41872</xdr:rowOff>
    </xdr:from>
    <xdr:ext cx="744405"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50497349" y="4274290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50497349" y="4274290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3</xdr:col>
      <xdr:colOff>512394</xdr:colOff>
      <xdr:row>213</xdr:row>
      <xdr:rowOff>176129</xdr:rowOff>
    </xdr:from>
    <xdr:ext cx="74440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51700601" y="4368995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51700601" y="4368995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4</xdr:col>
      <xdr:colOff>15851</xdr:colOff>
      <xdr:row>210</xdr:row>
      <xdr:rowOff>12795</xdr:rowOff>
    </xdr:from>
    <xdr:to>
      <xdr:col>4</xdr:col>
      <xdr:colOff>25877</xdr:colOff>
      <xdr:row>212</xdr:row>
      <xdr:rowOff>93006</xdr:rowOff>
    </xdr:to>
    <xdr:cxnSp macro="">
      <xdr:nvCxnSpPr>
        <xdr:cNvPr id="193" name="Straight Arrow Connector 192">
          <a:extLst>
            <a:ext uri="{FF2B5EF4-FFF2-40B4-BE49-F238E27FC236}">
              <a16:creationId xmlns:a16="http://schemas.microsoft.com/office/drawing/2014/main" id="{5D8D1602-C976-3D94-1BF0-E7AA75C6DF91}"/>
            </a:ext>
          </a:extLst>
        </xdr:cNvPr>
        <xdr:cNvCxnSpPr/>
      </xdr:nvCxnSpPr>
      <xdr:spPr>
        <a:xfrm>
          <a:off x="13552104209" y="42917024"/>
          <a:ext cx="10026" cy="486611"/>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629462</xdr:colOff>
      <xdr:row>210</xdr:row>
      <xdr:rowOff>189878</xdr:rowOff>
    </xdr:from>
    <xdr:ext cx="7444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51583533" y="430941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51583533" y="430941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3</xdr:col>
      <xdr:colOff>217810</xdr:colOff>
      <xdr:row>213</xdr:row>
      <xdr:rowOff>176415</xdr:rowOff>
    </xdr:from>
    <xdr:ext cx="5224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52217172" y="43690244"/>
              <a:ext cx="522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52217172" y="43690244"/>
              <a:ext cx="522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132384</xdr:colOff>
      <xdr:row>210</xdr:row>
      <xdr:rowOff>156974</xdr:rowOff>
    </xdr:from>
    <xdr:ext cx="744405" cy="121380"/>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50425983" y="43061203"/>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𝑃</m:t>
                        </m:r>
                      </m:e>
                      <m:sub>
                        <m:r>
                          <a:rPr lang="en-US" sz="700" b="0" i="1">
                            <a:latin typeface="Cambria Math" panose="02040503050406030204" pitchFamily="18" charset="0"/>
                          </a:rPr>
                          <m:t>𝐵</m:t>
                        </m:r>
                      </m:sub>
                    </m:sSub>
                    <m:r>
                      <a:rPr lang="en-US" sz="700" b="0" i="0">
                        <a:latin typeface="Cambria Math" panose="02040503050406030204" pitchFamily="18" charset="0"/>
                      </a:rPr>
                      <m:t>(</m:t>
                    </m:r>
                    <m:r>
                      <a:rPr lang="he-IL" sz="700" b="0" i="0">
                        <a:latin typeface="Cambria Math" panose="02040503050406030204" pitchFamily="18" charset="0"/>
                      </a:rPr>
                      <m:t>צרכן</m:t>
                    </m:r>
                    <m:r>
                      <a:rPr lang="he-IL" sz="700" b="0" i="0">
                        <a:latin typeface="Cambria Math" panose="02040503050406030204" pitchFamily="18" charset="0"/>
                      </a:rPr>
                      <m:t>)</m:t>
                    </m:r>
                  </m:oMath>
                </m:oMathPara>
              </a14:m>
              <a:endParaRPr lang="en-US" sz="700"/>
            </a:p>
          </xdr:txBody>
        </xdr:sp>
      </mc:Choice>
      <mc:Fallback xmlns="">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50425983" y="43061203"/>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𝑃_𝐵 (</a:t>
              </a:r>
              <a:r>
                <a:rPr lang="he-IL" sz="700" b="0" i="0">
                  <a:latin typeface="Cambria Math" panose="02040503050406030204" pitchFamily="18" charset="0"/>
                </a:rPr>
                <a:t>צרכן)</a:t>
              </a:r>
              <a:endParaRPr lang="en-US" sz="700"/>
            </a:p>
          </xdr:txBody>
        </xdr:sp>
      </mc:Fallback>
    </mc:AlternateContent>
    <xdr:clientData/>
  </xdr:oneCellAnchor>
  <xdr:oneCellAnchor>
    <xdr:from>
      <xdr:col>2</xdr:col>
      <xdr:colOff>811561</xdr:colOff>
      <xdr:row>208</xdr:row>
      <xdr:rowOff>197996</xdr:rowOff>
    </xdr:from>
    <xdr:ext cx="744405"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52228748" y="4269582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52228748" y="4269582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5</xdr:col>
      <xdr:colOff>228813</xdr:colOff>
      <xdr:row>207</xdr:row>
      <xdr:rowOff>153646</xdr:rowOff>
    </xdr:from>
    <xdr:ext cx="1367759" cy="14388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9706200" y="42448275"/>
              <a:ext cx="136775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𝑃</m:t>
                        </m:r>
                      </m:e>
                      <m:sub>
                        <m:r>
                          <a:rPr lang="en-US" sz="800" b="0" i="1">
                            <a:latin typeface="Cambria Math" panose="02040503050406030204" pitchFamily="18" charset="0"/>
                          </a:rPr>
                          <m:t>𝐶</m:t>
                        </m:r>
                      </m:sub>
                    </m:sSub>
                    <m:d>
                      <m:dPr>
                        <m:ctrlPr>
                          <a:rPr lang="en-US" sz="800" b="0" i="1">
                            <a:latin typeface="Cambria Math" panose="02040503050406030204" pitchFamily="18" charset="0"/>
                          </a:rPr>
                        </m:ctrlPr>
                      </m:dPr>
                      <m:e>
                        <m:r>
                          <a:rPr lang="he-IL" sz="800" b="0" i="0">
                            <a:latin typeface="Cambria Math" panose="02040503050406030204" pitchFamily="18" charset="0"/>
                          </a:rPr>
                          <m:t>יצרן</m:t>
                        </m:r>
                      </m:e>
                    </m:d>
                    <m:r>
                      <a:rPr lang="he-IL" sz="800" b="0" i="0">
                        <a:latin typeface="Cambria Math" panose="02040503050406030204" pitchFamily="18" charset="0"/>
                      </a:rPr>
                      <m:t>=</m:t>
                    </m:r>
                    <m:r>
                      <m:rPr>
                        <m:sty m:val="p"/>
                      </m:rPr>
                      <a:rPr lang="en-US" sz="800" b="0" i="0">
                        <a:latin typeface="Cambria Math" panose="02040503050406030204" pitchFamily="18" charset="0"/>
                      </a:rPr>
                      <m:t>P</m:t>
                    </m:r>
                    <m:d>
                      <m:dPr>
                        <m:ctrlPr>
                          <a:rPr lang="en-US" sz="800" b="0" i="1">
                            <a:latin typeface="Cambria Math" panose="02040503050406030204" pitchFamily="18" charset="0"/>
                          </a:rPr>
                        </m:ctrlPr>
                      </m:dPr>
                      <m:e>
                        <m:r>
                          <a:rPr lang="he-IL" sz="800" b="0" i="0">
                            <a:latin typeface="Cambria Math" panose="02040503050406030204" pitchFamily="18" charset="0"/>
                          </a:rPr>
                          <m:t>צרכן</m:t>
                        </m:r>
                      </m:e>
                    </m:d>
                    <m:r>
                      <a:rPr lang="he-IL" sz="800" b="0" i="0">
                        <a:latin typeface="Cambria Math" panose="02040503050406030204" pitchFamily="18" charset="0"/>
                      </a:rPr>
                      <m:t>+</m:t>
                    </m:r>
                    <m:r>
                      <a:rPr lang="en-US" sz="800" b="0" i="1">
                        <a:latin typeface="Cambria Math" panose="02040503050406030204" pitchFamily="18" charset="0"/>
                      </a:rPr>
                      <m:t>𝑆𝑈𝐵</m:t>
                    </m:r>
                  </m:oMath>
                </m:oMathPara>
              </a14:m>
              <a:endParaRPr lang="en-US" sz="800"/>
            </a:p>
          </xdr:txBody>
        </xdr:sp>
      </mc:Choice>
      <mc:Fallback xmlns="">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9706200" y="42448275"/>
              <a:ext cx="136775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𝑃_𝐶 (</a:t>
              </a:r>
              <a:r>
                <a:rPr lang="he-IL" sz="800" b="0" i="0">
                  <a:latin typeface="Cambria Math" panose="02040503050406030204" pitchFamily="18" charset="0"/>
                </a:rPr>
                <a:t>יצרן)=</a:t>
              </a:r>
              <a:r>
                <a:rPr lang="en-US" sz="800" b="0" i="0">
                  <a:latin typeface="Cambria Math" panose="02040503050406030204" pitchFamily="18" charset="0"/>
                </a:rPr>
                <a:t>P(</a:t>
              </a:r>
              <a:r>
                <a:rPr lang="he-IL" sz="800" b="0" i="0">
                  <a:latin typeface="Cambria Math" panose="02040503050406030204" pitchFamily="18" charset="0"/>
                </a:rPr>
                <a:t>צרכן)+</a:t>
              </a:r>
              <a:r>
                <a:rPr lang="en-US" sz="800" b="0" i="0">
                  <a:latin typeface="Cambria Math" panose="02040503050406030204" pitchFamily="18" charset="0"/>
                </a:rPr>
                <a:t>𝑆𝑈𝐵</a:t>
              </a:r>
              <a:endParaRPr lang="en-US" sz="800"/>
            </a:p>
          </xdr:txBody>
        </xdr:sp>
      </mc:Fallback>
    </mc:AlternateContent>
    <xdr:clientData/>
  </xdr:oneCellAnchor>
  <xdr:twoCellAnchor>
    <xdr:from>
      <xdr:col>7</xdr:col>
      <xdr:colOff>885372</xdr:colOff>
      <xdr:row>225</xdr:row>
      <xdr:rowOff>199571</xdr:rowOff>
    </xdr:from>
    <xdr:to>
      <xdr:col>7</xdr:col>
      <xdr:colOff>896257</xdr:colOff>
      <xdr:row>237</xdr:row>
      <xdr:rowOff>101600</xdr:rowOff>
    </xdr:to>
    <xdr:cxnSp macro="">
      <xdr:nvCxnSpPr>
        <xdr:cNvPr id="206" name="Straight Arrow Connector 205">
          <a:extLst>
            <a:ext uri="{FF2B5EF4-FFF2-40B4-BE49-F238E27FC236}">
              <a16:creationId xmlns:a16="http://schemas.microsoft.com/office/drawing/2014/main" id="{DEF7C971-C7B3-F93E-369D-C7385CF0A48E}"/>
            </a:ext>
          </a:extLst>
        </xdr:cNvPr>
        <xdr:cNvCxnSpPr/>
      </xdr:nvCxnSpPr>
      <xdr:spPr>
        <a:xfrm flipV="1">
          <a:off x="13548751886" y="30911800"/>
          <a:ext cx="10885" cy="2340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330201</xdr:colOff>
      <xdr:row>225</xdr:row>
      <xdr:rowOff>14514</xdr:rowOff>
    </xdr:from>
    <xdr:ext cx="1093226"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5</xdr:col>
      <xdr:colOff>112487</xdr:colOff>
      <xdr:row>235</xdr:row>
      <xdr:rowOff>94342</xdr:rowOff>
    </xdr:from>
    <xdr:to>
      <xdr:col>7</xdr:col>
      <xdr:colOff>1121229</xdr:colOff>
      <xdr:row>235</xdr:row>
      <xdr:rowOff>108857</xdr:rowOff>
    </xdr:to>
    <xdr:cxnSp macro="">
      <xdr:nvCxnSpPr>
        <xdr:cNvPr id="208" name="Straight Arrow Connector 207">
          <a:extLst>
            <a:ext uri="{FF2B5EF4-FFF2-40B4-BE49-F238E27FC236}">
              <a16:creationId xmlns:a16="http://schemas.microsoft.com/office/drawing/2014/main" id="{420F1DF8-66AB-67BA-D6E4-9B19AEAF6EAB}"/>
            </a:ext>
          </a:extLst>
        </xdr:cNvPr>
        <xdr:cNvCxnSpPr/>
      </xdr:nvCxnSpPr>
      <xdr:spPr>
        <a:xfrm flipV="1">
          <a:off x="13548526914" y="32838571"/>
          <a:ext cx="2663371" cy="145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275773</xdr:colOff>
      <xdr:row>234</xdr:row>
      <xdr:rowOff>199572</xdr:rowOff>
    </xdr:from>
    <xdr:ext cx="1093226"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780143</xdr:colOff>
      <xdr:row>226</xdr:row>
      <xdr:rowOff>163285</xdr:rowOff>
    </xdr:from>
    <xdr:to>
      <xdr:col>7</xdr:col>
      <xdr:colOff>337457</xdr:colOff>
      <xdr:row>234</xdr:row>
      <xdr:rowOff>43542</xdr:rowOff>
    </xdr:to>
    <xdr:cxnSp macro="">
      <xdr:nvCxnSpPr>
        <xdr:cNvPr id="213" name="Straight Connector 212">
          <a:extLst>
            <a:ext uri="{FF2B5EF4-FFF2-40B4-BE49-F238E27FC236}">
              <a16:creationId xmlns:a16="http://schemas.microsoft.com/office/drawing/2014/main" id="{CFD6FD7C-1DB9-EFF4-670B-B07E7B23B93C}"/>
            </a:ext>
          </a:extLst>
        </xdr:cNvPr>
        <xdr:cNvCxnSpPr/>
      </xdr:nvCxnSpPr>
      <xdr:spPr>
        <a:xfrm flipV="1">
          <a:off x="13549310686" y="31078714"/>
          <a:ext cx="1211943" cy="1505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537029</xdr:colOff>
      <xdr:row>227</xdr:row>
      <xdr:rowOff>105228</xdr:rowOff>
    </xdr:from>
    <xdr:to>
      <xdr:col>7</xdr:col>
      <xdr:colOff>624114</xdr:colOff>
      <xdr:row>233</xdr:row>
      <xdr:rowOff>188685</xdr:rowOff>
    </xdr:to>
    <xdr:cxnSp macro="">
      <xdr:nvCxnSpPr>
        <xdr:cNvPr id="214" name="Straight Connector 213">
          <a:extLst>
            <a:ext uri="{FF2B5EF4-FFF2-40B4-BE49-F238E27FC236}">
              <a16:creationId xmlns:a16="http://schemas.microsoft.com/office/drawing/2014/main" id="{34BC5CFC-2B4D-3F0E-0295-CD7158066378}"/>
            </a:ext>
          </a:extLst>
        </xdr:cNvPr>
        <xdr:cNvCxnSpPr/>
      </xdr:nvCxnSpPr>
      <xdr:spPr>
        <a:xfrm>
          <a:off x="13549024029" y="31223857"/>
          <a:ext cx="1741714" cy="13026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707573</xdr:colOff>
      <xdr:row>233</xdr:row>
      <xdr:rowOff>130628</xdr:rowOff>
    </xdr:from>
    <xdr:ext cx="1093226"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5</xdr:col>
      <xdr:colOff>130631</xdr:colOff>
      <xdr:row>226</xdr:row>
      <xdr:rowOff>65314</xdr:rowOff>
    </xdr:from>
    <xdr:ext cx="1093226"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6</xdr:col>
      <xdr:colOff>500743</xdr:colOff>
      <xdr:row>230</xdr:row>
      <xdr:rowOff>50800</xdr:rowOff>
    </xdr:from>
    <xdr:to>
      <xdr:col>6</xdr:col>
      <xdr:colOff>653143</xdr:colOff>
      <xdr:row>231</xdr:row>
      <xdr:rowOff>14514</xdr:rowOff>
    </xdr:to>
    <xdr:sp macro="" textlink="">
      <xdr:nvSpPr>
        <xdr:cNvPr id="219" name="Oval 218">
          <a:extLst>
            <a:ext uri="{FF2B5EF4-FFF2-40B4-BE49-F238E27FC236}">
              <a16:creationId xmlns:a16="http://schemas.microsoft.com/office/drawing/2014/main" id="{CF09FCA8-0DFD-872B-EEE3-55CF4FD1754E}"/>
            </a:ext>
          </a:extLst>
        </xdr:cNvPr>
        <xdr:cNvSpPr/>
      </xdr:nvSpPr>
      <xdr:spPr>
        <a:xfrm>
          <a:off x="13549822314" y="31779029"/>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820060</xdr:colOff>
      <xdr:row>235</xdr:row>
      <xdr:rowOff>101605</xdr:rowOff>
    </xdr:from>
    <xdr:ext cx="1093226"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7</xdr:col>
      <xdr:colOff>460847</xdr:colOff>
      <xdr:row>230</xdr:row>
      <xdr:rowOff>47177</xdr:rowOff>
    </xdr:from>
    <xdr:ext cx="1093226"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5</xdr:col>
      <xdr:colOff>224971</xdr:colOff>
      <xdr:row>229</xdr:row>
      <xdr:rowOff>97971</xdr:rowOff>
    </xdr:from>
    <xdr:to>
      <xdr:col>6</xdr:col>
      <xdr:colOff>272143</xdr:colOff>
      <xdr:row>234</xdr:row>
      <xdr:rowOff>203199</xdr:rowOff>
    </xdr:to>
    <xdr:cxnSp macro="">
      <xdr:nvCxnSpPr>
        <xdr:cNvPr id="223" name="Straight Connector 222">
          <a:extLst>
            <a:ext uri="{FF2B5EF4-FFF2-40B4-BE49-F238E27FC236}">
              <a16:creationId xmlns:a16="http://schemas.microsoft.com/office/drawing/2014/main" id="{5FCC8AB6-90D8-AEA3-16D4-973203BB0BAA}"/>
            </a:ext>
          </a:extLst>
        </xdr:cNvPr>
        <xdr:cNvCxnSpPr/>
      </xdr:nvCxnSpPr>
      <xdr:spPr>
        <a:xfrm flipV="1">
          <a:off x="13550203314" y="46892028"/>
          <a:ext cx="874487" cy="112122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304802</xdr:colOff>
      <xdr:row>228</xdr:row>
      <xdr:rowOff>127000</xdr:rowOff>
    </xdr:from>
    <xdr:ext cx="1093226"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714829</xdr:colOff>
      <xdr:row>232</xdr:row>
      <xdr:rowOff>119743</xdr:rowOff>
    </xdr:from>
    <xdr:to>
      <xdr:col>6</xdr:col>
      <xdr:colOff>39914</xdr:colOff>
      <xdr:row>233</xdr:row>
      <xdr:rowOff>83457</xdr:rowOff>
    </xdr:to>
    <xdr:sp macro="" textlink="">
      <xdr:nvSpPr>
        <xdr:cNvPr id="226" name="Oval 225">
          <a:extLst>
            <a:ext uri="{FF2B5EF4-FFF2-40B4-BE49-F238E27FC236}">
              <a16:creationId xmlns:a16="http://schemas.microsoft.com/office/drawing/2014/main" id="{A68BC5FC-4F52-A5B5-FEC4-43429CC84FBF}"/>
            </a:ext>
          </a:extLst>
        </xdr:cNvPr>
        <xdr:cNvSpPr/>
      </xdr:nvSpPr>
      <xdr:spPr>
        <a:xfrm>
          <a:off x="13550435543" y="32254372"/>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166917</xdr:colOff>
      <xdr:row>235</xdr:row>
      <xdr:rowOff>112491</xdr:rowOff>
    </xdr:from>
    <xdr:ext cx="1093226"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7</xdr:col>
      <xdr:colOff>624144</xdr:colOff>
      <xdr:row>232</xdr:row>
      <xdr:rowOff>97977</xdr:rowOff>
    </xdr:from>
    <xdr:ext cx="1093226" cy="19075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809172</xdr:colOff>
      <xdr:row>227</xdr:row>
      <xdr:rowOff>119742</xdr:rowOff>
    </xdr:from>
    <xdr:to>
      <xdr:col>6</xdr:col>
      <xdr:colOff>0</xdr:colOff>
      <xdr:row>232</xdr:row>
      <xdr:rowOff>94342</xdr:rowOff>
    </xdr:to>
    <xdr:cxnSp macro="">
      <xdr:nvCxnSpPr>
        <xdr:cNvPr id="230" name="Straight Arrow Connector 229">
          <a:extLst>
            <a:ext uri="{FF2B5EF4-FFF2-40B4-BE49-F238E27FC236}">
              <a16:creationId xmlns:a16="http://schemas.microsoft.com/office/drawing/2014/main" id="{316B9C7B-3FD9-DAB1-55C2-9E50FD0576BC}"/>
            </a:ext>
          </a:extLst>
        </xdr:cNvPr>
        <xdr:cNvCxnSpPr/>
      </xdr:nvCxnSpPr>
      <xdr:spPr>
        <a:xfrm>
          <a:off x="13550475457" y="31238371"/>
          <a:ext cx="18143" cy="9906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101601</xdr:colOff>
      <xdr:row>229</xdr:row>
      <xdr:rowOff>97972</xdr:rowOff>
    </xdr:from>
    <xdr:ext cx="1093226"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776514</xdr:colOff>
      <xdr:row>226</xdr:row>
      <xdr:rowOff>148771</xdr:rowOff>
    </xdr:from>
    <xdr:to>
      <xdr:col>6</xdr:col>
      <xdr:colOff>101599</xdr:colOff>
      <xdr:row>227</xdr:row>
      <xdr:rowOff>112485</xdr:rowOff>
    </xdr:to>
    <xdr:sp macro="" textlink="">
      <xdr:nvSpPr>
        <xdr:cNvPr id="232" name="Oval 231">
          <a:extLst>
            <a:ext uri="{FF2B5EF4-FFF2-40B4-BE49-F238E27FC236}">
              <a16:creationId xmlns:a16="http://schemas.microsoft.com/office/drawing/2014/main" id="{ED914AD7-3F30-92B4-E6EC-E6E1087B34DD}"/>
            </a:ext>
          </a:extLst>
        </xdr:cNvPr>
        <xdr:cNvSpPr/>
      </xdr:nvSpPr>
      <xdr:spPr>
        <a:xfrm>
          <a:off x="13550373858" y="31064200"/>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736600</xdr:colOff>
      <xdr:row>226</xdr:row>
      <xdr:rowOff>134263</xdr:rowOff>
    </xdr:from>
    <xdr:ext cx="2042886" cy="197811"/>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𝑆𝑈𝐵</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𝑆𝑈𝐵</a:t>
              </a:r>
              <a:endParaRPr lang="en-US" sz="1100"/>
            </a:p>
          </xdr:txBody>
        </xdr:sp>
      </mc:Fallback>
    </mc:AlternateContent>
    <xdr:clientData/>
  </xdr:oneCellAnchor>
  <xdr:oneCellAnchor>
    <xdr:from>
      <xdr:col>4</xdr:col>
      <xdr:colOff>729345</xdr:colOff>
      <xdr:row>240</xdr:row>
      <xdr:rowOff>14519</xdr:rowOff>
    </xdr:from>
    <xdr:ext cx="1093226" cy="197811"/>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𝑄_𝐵</a:t>
              </a:r>
              <a:endParaRPr lang="en-US" sz="1100"/>
            </a:p>
          </xdr:txBody>
        </xdr:sp>
      </mc:Fallback>
    </mc:AlternateContent>
    <xdr:clientData/>
  </xdr:oneCellAnchor>
  <xdr:oneCellAnchor>
    <xdr:from>
      <xdr:col>4</xdr:col>
      <xdr:colOff>722088</xdr:colOff>
      <xdr:row>241</xdr:row>
      <xdr:rowOff>50805</xdr:rowOff>
    </xdr:from>
    <xdr:ext cx="1093226"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𝑃_𝐴∗𝑄_𝐴</a:t>
              </a:r>
              <a:endParaRPr lang="en-US" sz="1100"/>
            </a:p>
          </xdr:txBody>
        </xdr:sp>
      </mc:Fallback>
    </mc:AlternateContent>
    <xdr:clientData/>
  </xdr:oneCellAnchor>
  <xdr:oneCellAnchor>
    <xdr:from>
      <xdr:col>4</xdr:col>
      <xdr:colOff>711203</xdr:colOff>
      <xdr:row>243</xdr:row>
      <xdr:rowOff>10891</xdr:rowOff>
    </xdr:from>
    <xdr:ext cx="1093226"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r>
                <a:rPr lang="he-IL" sz="1100" b="0" i="0">
                  <a:latin typeface="Cambria Math" panose="02040503050406030204" pitchFamily="18" charset="0"/>
                </a:rPr>
                <a:t>&gt;</a:t>
              </a:r>
              <a:r>
                <a:rPr lang="en-US" sz="1100" b="0" i="0">
                  <a:latin typeface="Cambria Math" panose="02040503050406030204" pitchFamily="18" charset="0"/>
                </a:rPr>
                <a:t>𝑄_𝐴</a:t>
              </a:r>
              <a:endParaRPr lang="en-US" sz="1100"/>
            </a:p>
          </xdr:txBody>
        </xdr:sp>
      </mc:Fallback>
    </mc:AlternateContent>
    <xdr:clientData/>
  </xdr:oneCellAnchor>
  <xdr:oneCellAnchor>
    <xdr:from>
      <xdr:col>4</xdr:col>
      <xdr:colOff>714831</xdr:colOff>
      <xdr:row>244</xdr:row>
      <xdr:rowOff>14520</xdr:rowOff>
    </xdr:from>
    <xdr:ext cx="1093226"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𝑃_𝐵&lt;𝑃_𝐴</a:t>
              </a:r>
              <a:endParaRPr lang="en-US" sz="1100"/>
            </a:p>
          </xdr:txBody>
        </xdr:sp>
      </mc:Fallback>
    </mc:AlternateContent>
    <xdr:clientData/>
  </xdr:oneCellAnchor>
  <xdr:twoCellAnchor>
    <xdr:from>
      <xdr:col>3</xdr:col>
      <xdr:colOff>457361</xdr:colOff>
      <xdr:row>36</xdr:row>
      <xdr:rowOff>84529</xdr:rowOff>
    </xdr:from>
    <xdr:to>
      <xdr:col>3</xdr:col>
      <xdr:colOff>467915</xdr:colOff>
      <xdr:row>38</xdr:row>
      <xdr:rowOff>193588</xdr:rowOff>
    </xdr:to>
    <xdr:cxnSp macro="">
      <xdr:nvCxnSpPr>
        <xdr:cNvPr id="5" name="Straight Arrow Connector 4">
          <a:extLst>
            <a:ext uri="{FF2B5EF4-FFF2-40B4-BE49-F238E27FC236}">
              <a16:creationId xmlns:a16="http://schemas.microsoft.com/office/drawing/2014/main" id="{FD8FFCD4-C984-C41A-4F66-7823F91AE1C7}"/>
            </a:ext>
          </a:extLst>
        </xdr:cNvPr>
        <xdr:cNvCxnSpPr/>
      </xdr:nvCxnSpPr>
      <xdr:spPr>
        <a:xfrm>
          <a:off x="13522774307" y="7535196"/>
          <a:ext cx="10554" cy="5182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449641</xdr:colOff>
      <xdr:row>39</xdr:row>
      <xdr:rowOff>172637</xdr:rowOff>
    </xdr:from>
    <xdr:to>
      <xdr:col>3</xdr:col>
      <xdr:colOff>451555</xdr:colOff>
      <xdr:row>41</xdr:row>
      <xdr:rowOff>77611</xdr:rowOff>
    </xdr:to>
    <xdr:cxnSp macro="">
      <xdr:nvCxnSpPr>
        <xdr:cNvPr id="6" name="Straight Connector 5">
          <a:extLst>
            <a:ext uri="{FF2B5EF4-FFF2-40B4-BE49-F238E27FC236}">
              <a16:creationId xmlns:a16="http://schemas.microsoft.com/office/drawing/2014/main" id="{92D234F5-B8BD-8CE5-8998-DDD79DF65F5E}"/>
            </a:ext>
          </a:extLst>
        </xdr:cNvPr>
        <xdr:cNvCxnSpPr/>
      </xdr:nvCxnSpPr>
      <xdr:spPr>
        <a:xfrm flipH="1">
          <a:off x="13522790667" y="8237137"/>
          <a:ext cx="1914" cy="31419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557389</xdr:colOff>
      <xdr:row>41</xdr:row>
      <xdr:rowOff>126748</xdr:rowOff>
    </xdr:from>
    <xdr:ext cx="102594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26BC50A-1BEF-B57E-55B6-D806CB354761}"/>
                </a:ext>
              </a:extLst>
            </xdr:cNvPr>
            <xdr:cNvSpPr txBox="1"/>
          </xdr:nvSpPr>
          <xdr:spPr>
            <a:xfrm>
              <a:off x="13522484389" y="8600470"/>
              <a:ext cx="1025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&lt;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26BC50A-1BEF-B57E-55B6-D806CB354761}"/>
                </a:ext>
              </a:extLst>
            </xdr:cNvPr>
            <xdr:cNvSpPr txBox="1"/>
          </xdr:nvSpPr>
          <xdr:spPr>
            <a:xfrm>
              <a:off x="13522484389" y="8600470"/>
              <a:ext cx="1025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𝑄_𝐵=𝑄_𝐶&lt;</a:t>
              </a:r>
              <a:endParaRPr lang="en-US" sz="1100"/>
            </a:p>
          </xdr:txBody>
        </xdr:sp>
      </mc:Fallback>
    </mc:AlternateContent>
    <xdr:clientData/>
  </xdr:oneCellAnchor>
  <xdr:twoCellAnchor>
    <xdr:from>
      <xdr:col>5</xdr:col>
      <xdr:colOff>246944</xdr:colOff>
      <xdr:row>61</xdr:row>
      <xdr:rowOff>183444</xdr:rowOff>
    </xdr:from>
    <xdr:to>
      <xdr:col>5</xdr:col>
      <xdr:colOff>275166</xdr:colOff>
      <xdr:row>73</xdr:row>
      <xdr:rowOff>127000</xdr:rowOff>
    </xdr:to>
    <xdr:cxnSp macro="">
      <xdr:nvCxnSpPr>
        <xdr:cNvPr id="28" name="Straight Arrow Connector 27">
          <a:extLst>
            <a:ext uri="{FF2B5EF4-FFF2-40B4-BE49-F238E27FC236}">
              <a16:creationId xmlns:a16="http://schemas.microsoft.com/office/drawing/2014/main" id="{A629C47C-584F-D8A7-0604-5C2137C9A6AE}"/>
            </a:ext>
          </a:extLst>
        </xdr:cNvPr>
        <xdr:cNvCxnSpPr/>
      </xdr:nvCxnSpPr>
      <xdr:spPr>
        <a:xfrm flipV="1">
          <a:off x="13521316056" y="12777611"/>
          <a:ext cx="28222" cy="2398889"/>
        </a:xfrm>
        <a:prstGeom prst="straightConnector1">
          <a:avLst/>
        </a:prstGeom>
        <a:ln w="571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197555</xdr:colOff>
      <xdr:row>72</xdr:row>
      <xdr:rowOff>169333</xdr:rowOff>
    </xdr:from>
    <xdr:to>
      <xdr:col>5</xdr:col>
      <xdr:colOff>642055</xdr:colOff>
      <xdr:row>72</xdr:row>
      <xdr:rowOff>183444</xdr:rowOff>
    </xdr:to>
    <xdr:cxnSp macro="">
      <xdr:nvCxnSpPr>
        <xdr:cNvPr id="30" name="Straight Arrow Connector 29">
          <a:extLst>
            <a:ext uri="{FF2B5EF4-FFF2-40B4-BE49-F238E27FC236}">
              <a16:creationId xmlns:a16="http://schemas.microsoft.com/office/drawing/2014/main" id="{7FA7B0B0-B06D-F295-7252-8508A7C97F68}"/>
            </a:ext>
          </a:extLst>
        </xdr:cNvPr>
        <xdr:cNvCxnSpPr/>
      </xdr:nvCxnSpPr>
      <xdr:spPr>
        <a:xfrm flipV="1">
          <a:off x="13520949167" y="14400389"/>
          <a:ext cx="2921000" cy="14111"/>
        </a:xfrm>
        <a:prstGeom prst="straightConnector1">
          <a:avLst/>
        </a:prstGeom>
        <a:ln w="571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529167</xdr:colOff>
      <xdr:row>60</xdr:row>
      <xdr:rowOff>131938</xdr:rowOff>
    </xdr:from>
    <xdr:ext cx="106339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26503667-DD09-7152-DDC6-573B51CB9AB4}"/>
                </a:ext>
              </a:extLst>
            </xdr:cNvPr>
            <xdr:cNvSpPr txBox="1"/>
          </xdr:nvSpPr>
          <xdr:spPr>
            <a:xfrm>
              <a:off x="13520824164" y="12521494"/>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26503667-DD09-7152-DDC6-573B51CB9AB4}"/>
                </a:ext>
              </a:extLst>
            </xdr:cNvPr>
            <xdr:cNvSpPr txBox="1"/>
          </xdr:nvSpPr>
          <xdr:spPr>
            <a:xfrm>
              <a:off x="13520824164" y="12521494"/>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xdr:col>
      <xdr:colOff>388056</xdr:colOff>
      <xdr:row>72</xdr:row>
      <xdr:rowOff>68439</xdr:rowOff>
    </xdr:from>
    <xdr:ext cx="1063391"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23717932-BE55-964B-189E-9A7F55BA96A7}"/>
                </a:ext>
              </a:extLst>
            </xdr:cNvPr>
            <xdr:cNvSpPr txBox="1"/>
          </xdr:nvSpPr>
          <xdr:spPr>
            <a:xfrm>
              <a:off x="13523441775" y="14708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23717932-BE55-964B-189E-9A7F55BA96A7}"/>
                </a:ext>
              </a:extLst>
            </xdr:cNvPr>
            <xdr:cNvSpPr txBox="1"/>
          </xdr:nvSpPr>
          <xdr:spPr>
            <a:xfrm>
              <a:off x="13523441775" y="14708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xdr:col>
      <xdr:colOff>472722</xdr:colOff>
      <xdr:row>65</xdr:row>
      <xdr:rowOff>28222</xdr:rowOff>
    </xdr:from>
    <xdr:to>
      <xdr:col>4</xdr:col>
      <xdr:colOff>783166</xdr:colOff>
      <xdr:row>71</xdr:row>
      <xdr:rowOff>197555</xdr:rowOff>
    </xdr:to>
    <xdr:cxnSp macro="">
      <xdr:nvCxnSpPr>
        <xdr:cNvPr id="44" name="Straight Connector 43">
          <a:extLst>
            <a:ext uri="{FF2B5EF4-FFF2-40B4-BE49-F238E27FC236}">
              <a16:creationId xmlns:a16="http://schemas.microsoft.com/office/drawing/2014/main" id="{4662D533-21AA-A686-79A9-289D4FABD225}"/>
            </a:ext>
          </a:extLst>
        </xdr:cNvPr>
        <xdr:cNvCxnSpPr/>
      </xdr:nvCxnSpPr>
      <xdr:spPr>
        <a:xfrm flipV="1">
          <a:off x="13521633556" y="13236222"/>
          <a:ext cx="1961444" cy="1397000"/>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536222</xdr:colOff>
      <xdr:row>65</xdr:row>
      <xdr:rowOff>35278</xdr:rowOff>
    </xdr:from>
    <xdr:to>
      <xdr:col>4</xdr:col>
      <xdr:colOff>677333</xdr:colOff>
      <xdr:row>71</xdr:row>
      <xdr:rowOff>119944</xdr:rowOff>
    </xdr:to>
    <xdr:cxnSp macro="">
      <xdr:nvCxnSpPr>
        <xdr:cNvPr id="45" name="Straight Connector 44">
          <a:extLst>
            <a:ext uri="{FF2B5EF4-FFF2-40B4-BE49-F238E27FC236}">
              <a16:creationId xmlns:a16="http://schemas.microsoft.com/office/drawing/2014/main" id="{52577162-C942-2AAE-71E0-A4F95AA95C4C}"/>
            </a:ext>
          </a:extLst>
        </xdr:cNvPr>
        <xdr:cNvCxnSpPr/>
      </xdr:nvCxnSpPr>
      <xdr:spPr>
        <a:xfrm>
          <a:off x="13521739389" y="13243278"/>
          <a:ext cx="1792111" cy="1312333"/>
        </a:xfrm>
        <a:prstGeom prst="line">
          <a:avLst/>
        </a:prstGeom>
        <a:ln w="381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712611</xdr:colOff>
      <xdr:row>71</xdr:row>
      <xdr:rowOff>61383</xdr:rowOff>
    </xdr:from>
    <xdr:ext cx="106339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B9F5DD3-D538-EBA1-C2E9-C9265FAA0E65}"/>
                </a:ext>
              </a:extLst>
            </xdr:cNvPr>
            <xdr:cNvSpPr txBox="1"/>
          </xdr:nvSpPr>
          <xdr:spPr>
            <a:xfrm>
              <a:off x="13523117220" y="144970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B9F5DD3-D538-EBA1-C2E9-C9265FAA0E65}"/>
                </a:ext>
              </a:extLst>
            </xdr:cNvPr>
            <xdr:cNvSpPr txBox="1"/>
          </xdr:nvSpPr>
          <xdr:spPr>
            <a:xfrm>
              <a:off x="13523117220" y="144970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663223</xdr:colOff>
      <xdr:row>64</xdr:row>
      <xdr:rowOff>103717</xdr:rowOff>
    </xdr:from>
    <xdr:ext cx="1063391" cy="172227"/>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A540FF0-571C-D347-E88C-213281BA3E4D}"/>
                </a:ext>
              </a:extLst>
            </xdr:cNvPr>
            <xdr:cNvSpPr txBox="1"/>
          </xdr:nvSpPr>
          <xdr:spPr>
            <a:xfrm>
              <a:off x="13523166608" y="13107106"/>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0">
                            <a:latin typeface="Cambria Math" panose="02040503050406030204" pitchFamily="18" charset="0"/>
                          </a:rPr>
                          <m:t>0</m:t>
                        </m:r>
                      </m:sub>
                    </m:sSub>
                  </m:oMath>
                </m:oMathPara>
              </a14:m>
              <a:endParaRPr lang="en-US" sz="1100"/>
            </a:p>
          </xdr:txBody>
        </xdr:sp>
      </mc:Choice>
      <mc:Fallback xmlns="">
        <xdr:sp macro="" textlink="">
          <xdr:nvSpPr>
            <xdr:cNvPr id="54" name="TextBox 53">
              <a:extLst>
                <a:ext uri="{FF2B5EF4-FFF2-40B4-BE49-F238E27FC236}">
                  <a16:creationId xmlns:a16="http://schemas.microsoft.com/office/drawing/2014/main" id="{8A540FF0-571C-D347-E88C-213281BA3E4D}"/>
                </a:ext>
              </a:extLst>
            </xdr:cNvPr>
            <xdr:cNvSpPr txBox="1"/>
          </xdr:nvSpPr>
          <xdr:spPr>
            <a:xfrm>
              <a:off x="13523166608" y="13107106"/>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437444</xdr:colOff>
      <xdr:row>67</xdr:row>
      <xdr:rowOff>169334</xdr:rowOff>
    </xdr:from>
    <xdr:to>
      <xdr:col>3</xdr:col>
      <xdr:colOff>691444</xdr:colOff>
      <xdr:row>69</xdr:row>
      <xdr:rowOff>42334</xdr:rowOff>
    </xdr:to>
    <xdr:sp macro="" textlink="">
      <xdr:nvSpPr>
        <xdr:cNvPr id="55" name="Oval 54">
          <a:extLst>
            <a:ext uri="{FF2B5EF4-FFF2-40B4-BE49-F238E27FC236}">
              <a16:creationId xmlns:a16="http://schemas.microsoft.com/office/drawing/2014/main" id="{7114A4C6-1724-B7D0-CF0A-A19C76B5F317}"/>
            </a:ext>
          </a:extLst>
        </xdr:cNvPr>
        <xdr:cNvSpPr/>
      </xdr:nvSpPr>
      <xdr:spPr>
        <a:xfrm>
          <a:off x="13522550778" y="13786556"/>
          <a:ext cx="254000" cy="2822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585611</xdr:colOff>
      <xdr:row>62</xdr:row>
      <xdr:rowOff>7055</xdr:rowOff>
    </xdr:from>
    <xdr:to>
      <xdr:col>5</xdr:col>
      <xdr:colOff>70555</xdr:colOff>
      <xdr:row>68</xdr:row>
      <xdr:rowOff>176389</xdr:rowOff>
    </xdr:to>
    <xdr:cxnSp macro="">
      <xdr:nvCxnSpPr>
        <xdr:cNvPr id="58" name="Straight Connector 57">
          <a:extLst>
            <a:ext uri="{FF2B5EF4-FFF2-40B4-BE49-F238E27FC236}">
              <a16:creationId xmlns:a16="http://schemas.microsoft.com/office/drawing/2014/main" id="{1BD34BA6-35D1-2D41-9206-8EC95D8F4081}"/>
            </a:ext>
          </a:extLst>
        </xdr:cNvPr>
        <xdr:cNvCxnSpPr/>
      </xdr:nvCxnSpPr>
      <xdr:spPr>
        <a:xfrm flipV="1">
          <a:off x="13521520667" y="12601222"/>
          <a:ext cx="1961444" cy="1397000"/>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762001</xdr:colOff>
      <xdr:row>61</xdr:row>
      <xdr:rowOff>110772</xdr:rowOff>
    </xdr:from>
    <xdr:ext cx="1063391" cy="172227"/>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1CECD9B7-E284-BF11-07A5-3FF85204308C}"/>
                </a:ext>
              </a:extLst>
            </xdr:cNvPr>
            <xdr:cNvSpPr txBox="1"/>
          </xdr:nvSpPr>
          <xdr:spPr>
            <a:xfrm>
              <a:off x="13523067830" y="127049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0">
                            <a:latin typeface="Cambria Math" panose="02040503050406030204" pitchFamily="18" charset="0"/>
                          </a:rPr>
                          <m:t>1</m:t>
                        </m:r>
                      </m:sub>
                    </m:sSub>
                  </m:oMath>
                </m:oMathPara>
              </a14:m>
              <a:endParaRPr lang="en-US" sz="1100"/>
            </a:p>
          </xdr:txBody>
        </xdr:sp>
      </mc:Choice>
      <mc:Fallback xmlns="">
        <xdr:sp macro="" textlink="">
          <xdr:nvSpPr>
            <xdr:cNvPr id="59" name="TextBox 58">
              <a:extLst>
                <a:ext uri="{FF2B5EF4-FFF2-40B4-BE49-F238E27FC236}">
                  <a16:creationId xmlns:a16="http://schemas.microsoft.com/office/drawing/2014/main" id="{1CECD9B7-E284-BF11-07A5-3FF85204308C}"/>
                </a:ext>
              </a:extLst>
            </xdr:cNvPr>
            <xdr:cNvSpPr txBox="1"/>
          </xdr:nvSpPr>
          <xdr:spPr>
            <a:xfrm>
              <a:off x="13523067830" y="127049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4</xdr:col>
      <xdr:colOff>141110</xdr:colOff>
      <xdr:row>65</xdr:row>
      <xdr:rowOff>197556</xdr:rowOff>
    </xdr:from>
    <xdr:to>
      <xdr:col>4</xdr:col>
      <xdr:colOff>395110</xdr:colOff>
      <xdr:row>67</xdr:row>
      <xdr:rowOff>70557</xdr:rowOff>
    </xdr:to>
    <xdr:sp macro="" textlink="">
      <xdr:nvSpPr>
        <xdr:cNvPr id="65" name="Oval 64">
          <a:extLst>
            <a:ext uri="{FF2B5EF4-FFF2-40B4-BE49-F238E27FC236}">
              <a16:creationId xmlns:a16="http://schemas.microsoft.com/office/drawing/2014/main" id="{44E72A1C-905A-ACBA-7FEE-197EC200A294}"/>
            </a:ext>
          </a:extLst>
        </xdr:cNvPr>
        <xdr:cNvSpPr/>
      </xdr:nvSpPr>
      <xdr:spPr>
        <a:xfrm>
          <a:off x="13522021612" y="13610167"/>
          <a:ext cx="254000" cy="282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282222</xdr:colOff>
      <xdr:row>64</xdr:row>
      <xdr:rowOff>49389</xdr:rowOff>
    </xdr:from>
    <xdr:to>
      <xdr:col>3</xdr:col>
      <xdr:colOff>282222</xdr:colOff>
      <xdr:row>66</xdr:row>
      <xdr:rowOff>176389</xdr:rowOff>
    </xdr:to>
    <xdr:cxnSp macro="">
      <xdr:nvCxnSpPr>
        <xdr:cNvPr id="70" name="Straight Arrow Connector 69">
          <a:extLst>
            <a:ext uri="{FF2B5EF4-FFF2-40B4-BE49-F238E27FC236}">
              <a16:creationId xmlns:a16="http://schemas.microsoft.com/office/drawing/2014/main" id="{469564B1-E9C7-01B4-B872-D83BE26D92A7}"/>
            </a:ext>
          </a:extLst>
        </xdr:cNvPr>
        <xdr:cNvCxnSpPr/>
      </xdr:nvCxnSpPr>
      <xdr:spPr>
        <a:xfrm flipV="1">
          <a:off x="13522960000" y="13257389"/>
          <a:ext cx="0" cy="5362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479778</xdr:colOff>
      <xdr:row>65</xdr:row>
      <xdr:rowOff>40217</xdr:rowOff>
    </xdr:from>
    <xdr:ext cx="106339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CB7925D0-303D-40A2-F3AE-2BF8593E7247}"/>
                </a:ext>
              </a:extLst>
            </xdr:cNvPr>
            <xdr:cNvSpPr txBox="1"/>
          </xdr:nvSpPr>
          <xdr:spPr>
            <a:xfrm>
              <a:off x="13522524553" y="13452828"/>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CB7925D0-303D-40A2-F3AE-2BF8593E7247}"/>
                </a:ext>
              </a:extLst>
            </xdr:cNvPr>
            <xdr:cNvSpPr txBox="1"/>
          </xdr:nvSpPr>
          <xdr:spPr>
            <a:xfrm>
              <a:off x="13522524553" y="13452828"/>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2</xdr:col>
      <xdr:colOff>790223</xdr:colOff>
      <xdr:row>73</xdr:row>
      <xdr:rowOff>19050</xdr:rowOff>
    </xdr:from>
    <xdr:ext cx="106339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60836F52-3FE2-7D14-010E-5F044AFCD171}"/>
                </a:ext>
              </a:extLst>
            </xdr:cNvPr>
            <xdr:cNvSpPr txBox="1"/>
          </xdr:nvSpPr>
          <xdr:spPr>
            <a:xfrm>
              <a:off x="13522214108" y="150685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7" name="TextBox 76">
              <a:extLst>
                <a:ext uri="{FF2B5EF4-FFF2-40B4-BE49-F238E27FC236}">
                  <a16:creationId xmlns:a16="http://schemas.microsoft.com/office/drawing/2014/main" id="{60836F52-3FE2-7D14-010E-5F044AFCD171}"/>
                </a:ext>
              </a:extLst>
            </xdr:cNvPr>
            <xdr:cNvSpPr txBox="1"/>
          </xdr:nvSpPr>
          <xdr:spPr>
            <a:xfrm>
              <a:off x="13522214108" y="150685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r>
                <a:rPr lang="he-IL" sz="1100" b="0" i="0">
                  <a:latin typeface="Cambria Math" panose="02040503050406030204" pitchFamily="18" charset="0"/>
                </a:rPr>
                <a:t>_</a:t>
              </a:r>
              <a:r>
                <a:rPr lang="en-US" sz="1100" b="0" i="0">
                  <a:latin typeface="Cambria Math" panose="02040503050406030204" pitchFamily="18" charset="0"/>
                </a:rPr>
                <a:t>𝐴</a:t>
              </a:r>
              <a:endParaRPr lang="en-US" sz="1100"/>
            </a:p>
          </xdr:txBody>
        </xdr:sp>
      </mc:Fallback>
    </mc:AlternateContent>
    <xdr:clientData/>
  </xdr:oneCellAnchor>
  <xdr:oneCellAnchor>
    <xdr:from>
      <xdr:col>3</xdr:col>
      <xdr:colOff>670279</xdr:colOff>
      <xdr:row>73</xdr:row>
      <xdr:rowOff>40217</xdr:rowOff>
    </xdr:from>
    <xdr:ext cx="106339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DDB22A7C-1FCF-12A2-31BB-06855C1570AE}"/>
                </a:ext>
              </a:extLst>
            </xdr:cNvPr>
            <xdr:cNvSpPr txBox="1"/>
          </xdr:nvSpPr>
          <xdr:spPr>
            <a:xfrm>
              <a:off x="13521508552" y="15089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8" name="TextBox 77">
              <a:extLst>
                <a:ext uri="{FF2B5EF4-FFF2-40B4-BE49-F238E27FC236}">
                  <a16:creationId xmlns:a16="http://schemas.microsoft.com/office/drawing/2014/main" id="{DDB22A7C-1FCF-12A2-31BB-06855C1570AE}"/>
                </a:ext>
              </a:extLst>
            </xdr:cNvPr>
            <xdr:cNvSpPr txBox="1"/>
          </xdr:nvSpPr>
          <xdr:spPr>
            <a:xfrm>
              <a:off x="13521508552" y="15089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197555</xdr:colOff>
      <xdr:row>66</xdr:row>
      <xdr:rowOff>47273</xdr:rowOff>
    </xdr:from>
    <xdr:ext cx="1509888"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1899C2DA-618E-C6E9-A0B7-90F83C334518}"/>
                </a:ext>
              </a:extLst>
            </xdr:cNvPr>
            <xdr:cNvSpPr txBox="1"/>
          </xdr:nvSpPr>
          <xdr:spPr>
            <a:xfrm>
              <a:off x="13519883779" y="13664495"/>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𝐶𝑜𝑛𝑠𝑢𝑚𝑒𝑟</m:t>
                    </m:r>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1899C2DA-618E-C6E9-A0B7-90F83C334518}"/>
                </a:ext>
              </a:extLst>
            </xdr:cNvPr>
            <xdr:cNvSpPr txBox="1"/>
          </xdr:nvSpPr>
          <xdr:spPr>
            <a:xfrm>
              <a:off x="13519883779" y="13664495"/>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𝑃_𝐵=𝑃(𝐶𝑜𝑛𝑠𝑢𝑚𝑒𝑟)</a:t>
              </a:r>
              <a:endParaRPr lang="en-US" sz="1100"/>
            </a:p>
          </xdr:txBody>
        </xdr:sp>
      </mc:Fallback>
    </mc:AlternateContent>
    <xdr:clientData/>
  </xdr:oneCellAnchor>
  <xdr:twoCellAnchor>
    <xdr:from>
      <xdr:col>4</xdr:col>
      <xdr:colOff>254000</xdr:colOff>
      <xdr:row>67</xdr:row>
      <xdr:rowOff>42334</xdr:rowOff>
    </xdr:from>
    <xdr:to>
      <xdr:col>4</xdr:col>
      <xdr:colOff>261055</xdr:colOff>
      <xdr:row>69</xdr:row>
      <xdr:rowOff>127000</xdr:rowOff>
    </xdr:to>
    <xdr:cxnSp macro="">
      <xdr:nvCxnSpPr>
        <xdr:cNvPr id="86" name="Straight Arrow Connector 85">
          <a:extLst>
            <a:ext uri="{FF2B5EF4-FFF2-40B4-BE49-F238E27FC236}">
              <a16:creationId xmlns:a16="http://schemas.microsoft.com/office/drawing/2014/main" id="{900F446D-A5D5-F671-CCBD-F2485C8C755A}"/>
            </a:ext>
          </a:extLst>
        </xdr:cNvPr>
        <xdr:cNvCxnSpPr/>
      </xdr:nvCxnSpPr>
      <xdr:spPr>
        <a:xfrm>
          <a:off x="13522155667" y="13864167"/>
          <a:ext cx="7055" cy="4938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635000</xdr:colOff>
      <xdr:row>68</xdr:row>
      <xdr:rowOff>11995</xdr:rowOff>
    </xdr:from>
    <xdr:ext cx="1063391"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A46C07B8-1EB4-F6C6-745A-FC6238FADD08}"/>
                </a:ext>
              </a:extLst>
            </xdr:cNvPr>
            <xdr:cNvSpPr txBox="1"/>
          </xdr:nvSpPr>
          <xdr:spPr>
            <a:xfrm>
              <a:off x="13521543831" y="140384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A46C07B8-1EB4-F6C6-745A-FC6238FADD08}"/>
                </a:ext>
              </a:extLst>
            </xdr:cNvPr>
            <xdr:cNvSpPr txBox="1"/>
          </xdr:nvSpPr>
          <xdr:spPr>
            <a:xfrm>
              <a:off x="13521543831" y="140384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5</xdr:col>
      <xdr:colOff>126999</xdr:colOff>
      <xdr:row>70</xdr:row>
      <xdr:rowOff>19050</xdr:rowOff>
    </xdr:from>
    <xdr:ext cx="150988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696633AA-83CF-9C98-A9A1-085CB5EAF557}"/>
                </a:ext>
              </a:extLst>
            </xdr:cNvPr>
            <xdr:cNvSpPr txBox="1"/>
          </xdr:nvSpPr>
          <xdr:spPr>
            <a:xfrm>
              <a:off x="13519954335" y="14454717"/>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𝑀𝑎𝑛𝑢𝑓</m:t>
                    </m:r>
                    <m:r>
                      <a:rPr lang="en-US" sz="1100" b="0" i="1">
                        <a:latin typeface="Cambria Math" panose="02040503050406030204" pitchFamily="18" charset="0"/>
                      </a:rPr>
                      <m:t>)</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696633AA-83CF-9C98-A9A1-085CB5EAF557}"/>
                </a:ext>
              </a:extLst>
            </xdr:cNvPr>
            <xdr:cNvSpPr txBox="1"/>
          </xdr:nvSpPr>
          <xdr:spPr>
            <a:xfrm>
              <a:off x="13519954335" y="14454717"/>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𝑃_𝐶=𝑃(𝑀𝑎𝑛𝑢𝑓)</a:t>
              </a:r>
              <a:endParaRPr lang="en-US" sz="1100"/>
            </a:p>
          </xdr:txBody>
        </xdr:sp>
      </mc:Fallback>
    </mc:AlternateContent>
    <xdr:clientData/>
  </xdr:oneCellAnchor>
  <xdr:twoCellAnchor>
    <xdr:from>
      <xdr:col>4</xdr:col>
      <xdr:colOff>105833</xdr:colOff>
      <xdr:row>69</xdr:row>
      <xdr:rowOff>141111</xdr:rowOff>
    </xdr:from>
    <xdr:to>
      <xdr:col>4</xdr:col>
      <xdr:colOff>359833</xdr:colOff>
      <xdr:row>71</xdr:row>
      <xdr:rowOff>14112</xdr:rowOff>
    </xdr:to>
    <xdr:sp macro="" textlink="">
      <xdr:nvSpPr>
        <xdr:cNvPr id="132" name="Oval 131">
          <a:extLst>
            <a:ext uri="{FF2B5EF4-FFF2-40B4-BE49-F238E27FC236}">
              <a16:creationId xmlns:a16="http://schemas.microsoft.com/office/drawing/2014/main" id="{7440ABD4-82EE-DE67-3E84-205BAEF6743C}"/>
            </a:ext>
          </a:extLst>
        </xdr:cNvPr>
        <xdr:cNvSpPr/>
      </xdr:nvSpPr>
      <xdr:spPr>
        <a:xfrm>
          <a:off x="13522056889" y="14372167"/>
          <a:ext cx="254000" cy="282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388055</xdr:colOff>
      <xdr:row>68</xdr:row>
      <xdr:rowOff>26106</xdr:rowOff>
    </xdr:from>
    <xdr:ext cx="1509888"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8E8550A-7C6F-6910-AA91-17262245A361}"/>
                </a:ext>
              </a:extLst>
            </xdr:cNvPr>
            <xdr:cNvSpPr txBox="1"/>
          </xdr:nvSpPr>
          <xdr:spPr>
            <a:xfrm>
              <a:off x="13518042279" y="14052550"/>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en-US" sz="1100" b="0" i="1">
                            <a:latin typeface="Cambria Math" panose="02040503050406030204" pitchFamily="18" charset="0"/>
                          </a:rPr>
                          <m:t>𝐶𝑜𝑛𝑠𝑢𝑚𝑒𝑟</m:t>
                        </m:r>
                      </m:e>
                    </m:d>
                    <m:r>
                      <a:rPr lang="he-IL" sz="1100" b="0" i="1">
                        <a:latin typeface="Cambria Math" panose="02040503050406030204" pitchFamily="18" charset="0"/>
                      </a:rPr>
                      <m:t>∗</m:t>
                    </m:r>
                    <m:r>
                      <a:rPr lang="he-IL" sz="1100" b="0" i="1">
                        <a:latin typeface="Cambria Math" panose="02040503050406030204" pitchFamily="18" charset="0"/>
                      </a:rPr>
                      <m:t>𝑄</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48E8550A-7C6F-6910-AA91-17262245A361}"/>
                </a:ext>
              </a:extLst>
            </xdr:cNvPr>
            <xdr:cNvSpPr txBox="1"/>
          </xdr:nvSpPr>
          <xdr:spPr>
            <a:xfrm>
              <a:off x="13518042279" y="14052550"/>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𝑃(𝐶𝑜𝑛𝑠𝑢𝑚𝑒𝑟)</a:t>
              </a:r>
              <a:r>
                <a:rPr lang="he-IL" sz="1100" b="0" i="0">
                  <a:latin typeface="Cambria Math" panose="02040503050406030204" pitchFamily="18" charset="0"/>
                </a:rPr>
                <a:t>∗𝑄</a:t>
              </a:r>
              <a:endParaRPr lang="en-US" sz="1100"/>
            </a:p>
          </xdr:txBody>
        </xdr:sp>
      </mc:Fallback>
    </mc:AlternateContent>
    <xdr:clientData/>
  </xdr:oneCellAnchor>
  <xdr:oneCellAnchor>
    <xdr:from>
      <xdr:col>7</xdr:col>
      <xdr:colOff>794456</xdr:colOff>
      <xdr:row>76</xdr:row>
      <xdr:rowOff>26105</xdr:rowOff>
    </xdr:from>
    <xdr:ext cx="150988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A33EFA20-E638-CE0E-8394-84C8CCA8CD1B}"/>
                </a:ext>
              </a:extLst>
            </xdr:cNvPr>
            <xdr:cNvSpPr txBox="1"/>
          </xdr:nvSpPr>
          <xdr:spPr>
            <a:xfrm>
              <a:off x="13586958123" y="15604772"/>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en-US" sz="1100" b="0" i="1">
                            <a:latin typeface="Cambria Math" panose="02040503050406030204" pitchFamily="18" charset="0"/>
                          </a:rPr>
                          <m:t>𝑀𝑎𝑛𝑢𝑓</m:t>
                        </m:r>
                      </m:e>
                    </m:d>
                    <m:r>
                      <a:rPr lang="he-IL" sz="1100" b="0" i="1">
                        <a:latin typeface="Cambria Math" panose="02040503050406030204" pitchFamily="18" charset="0"/>
                      </a:rPr>
                      <m:t>∗</m:t>
                    </m:r>
                    <m:r>
                      <a:rPr lang="he-IL" sz="1100" b="0" i="1">
                        <a:latin typeface="Cambria Math" panose="02040503050406030204" pitchFamily="18" charset="0"/>
                      </a:rPr>
                      <m:t>𝑄</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A33EFA20-E638-CE0E-8394-84C8CCA8CD1B}"/>
                </a:ext>
              </a:extLst>
            </xdr:cNvPr>
            <xdr:cNvSpPr txBox="1"/>
          </xdr:nvSpPr>
          <xdr:spPr>
            <a:xfrm>
              <a:off x="13586958123" y="15604772"/>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𝑃(𝑀𝑎𝑛𝑢𝑓)</a:t>
              </a:r>
              <a:r>
                <a:rPr lang="he-IL" sz="1100" b="0" i="0">
                  <a:latin typeface="Cambria Math" panose="02040503050406030204" pitchFamily="18" charset="0"/>
                </a:rPr>
                <a:t>∗𝑄</a:t>
              </a:r>
              <a:endParaRPr lang="en-US" sz="1100"/>
            </a:p>
          </xdr:txBody>
        </xdr:sp>
      </mc:Fallback>
    </mc:AlternateContent>
    <xdr:clientData/>
  </xdr:oneCellAnchor>
  <xdr:twoCellAnchor>
    <xdr:from>
      <xdr:col>2</xdr:col>
      <xdr:colOff>453571</xdr:colOff>
      <xdr:row>141</xdr:row>
      <xdr:rowOff>29029</xdr:rowOff>
    </xdr:from>
    <xdr:to>
      <xdr:col>2</xdr:col>
      <xdr:colOff>464457</xdr:colOff>
      <xdr:row>149</xdr:row>
      <xdr:rowOff>141515</xdr:rowOff>
    </xdr:to>
    <xdr:cxnSp macro="">
      <xdr:nvCxnSpPr>
        <xdr:cNvPr id="135" name="Straight Arrow Connector 134">
          <a:extLst>
            <a:ext uri="{FF2B5EF4-FFF2-40B4-BE49-F238E27FC236}">
              <a16:creationId xmlns:a16="http://schemas.microsoft.com/office/drawing/2014/main" id="{5026AC39-F536-7B47-B142-875D0E1B5357}"/>
            </a:ext>
          </a:extLst>
        </xdr:cNvPr>
        <xdr:cNvCxnSpPr/>
      </xdr:nvCxnSpPr>
      <xdr:spPr>
        <a:xfrm flipV="1">
          <a:off x="13553320257" y="28854400"/>
          <a:ext cx="10886" cy="173808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145143</xdr:colOff>
      <xdr:row>148</xdr:row>
      <xdr:rowOff>102003</xdr:rowOff>
    </xdr:from>
    <xdr:to>
      <xdr:col>3</xdr:col>
      <xdr:colOff>112486</xdr:colOff>
      <xdr:row>148</xdr:row>
      <xdr:rowOff>112486</xdr:rowOff>
    </xdr:to>
    <xdr:cxnSp macro="">
      <xdr:nvCxnSpPr>
        <xdr:cNvPr id="136" name="Straight Arrow Connector 135">
          <a:extLst>
            <a:ext uri="{FF2B5EF4-FFF2-40B4-BE49-F238E27FC236}">
              <a16:creationId xmlns:a16="http://schemas.microsoft.com/office/drawing/2014/main" id="{31BD1A6C-0970-C048-9F51-5F6894085E60}"/>
            </a:ext>
          </a:extLst>
        </xdr:cNvPr>
        <xdr:cNvCxnSpPr/>
      </xdr:nvCxnSpPr>
      <xdr:spPr>
        <a:xfrm flipV="1">
          <a:off x="13552844914" y="30349774"/>
          <a:ext cx="2449286" cy="1048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163285</xdr:colOff>
      <xdr:row>140</xdr:row>
      <xdr:rowOff>48985</xdr:rowOff>
    </xdr:from>
    <xdr:ext cx="610626"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999536E5-01E5-AFBD-701C-BF12E55A5D43}"/>
                </a:ext>
              </a:extLst>
            </xdr:cNvPr>
            <xdr:cNvSpPr txBox="1"/>
          </xdr:nvSpPr>
          <xdr:spPr>
            <a:xfrm>
              <a:off x="13553010803" y="28671156"/>
              <a:ext cx="6106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40" name="TextBox 139">
              <a:extLst>
                <a:ext uri="{FF2B5EF4-FFF2-40B4-BE49-F238E27FC236}">
                  <a16:creationId xmlns:a16="http://schemas.microsoft.com/office/drawing/2014/main" id="{999536E5-01E5-AFBD-701C-BF12E55A5D43}"/>
                </a:ext>
              </a:extLst>
            </xdr:cNvPr>
            <xdr:cNvSpPr txBox="1"/>
          </xdr:nvSpPr>
          <xdr:spPr>
            <a:xfrm>
              <a:off x="13553010803" y="28671156"/>
              <a:ext cx="6106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145142</xdr:colOff>
      <xdr:row>148</xdr:row>
      <xdr:rowOff>157842</xdr:rowOff>
    </xdr:from>
    <xdr:ext cx="359230" cy="172227"/>
    <mc:AlternateContent xmlns:mc="http://schemas.openxmlformats.org/markup-compatibility/2006" xmlns:a14="http://schemas.microsoft.com/office/drawing/2010/main">
      <mc:Choice Requires="a14">
        <xdr:sp macro="" textlink="">
          <xdr:nvSpPr>
            <xdr:cNvPr id="141" name="TextBox 140">
              <a:extLst>
                <a:ext uri="{FF2B5EF4-FFF2-40B4-BE49-F238E27FC236}">
                  <a16:creationId xmlns:a16="http://schemas.microsoft.com/office/drawing/2014/main" id="{AAE3A469-D439-C2AD-C35D-480EDBFF1836}"/>
                </a:ext>
              </a:extLst>
            </xdr:cNvPr>
            <xdr:cNvSpPr txBox="1"/>
          </xdr:nvSpPr>
          <xdr:spPr>
            <a:xfrm>
              <a:off x="13554934971" y="30405613"/>
              <a:ext cx="35923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1" name="TextBox 140">
              <a:extLst>
                <a:ext uri="{FF2B5EF4-FFF2-40B4-BE49-F238E27FC236}">
                  <a16:creationId xmlns:a16="http://schemas.microsoft.com/office/drawing/2014/main" id="{AAE3A469-D439-C2AD-C35D-480EDBFF1836}"/>
                </a:ext>
              </a:extLst>
            </xdr:cNvPr>
            <xdr:cNvSpPr txBox="1"/>
          </xdr:nvSpPr>
          <xdr:spPr>
            <a:xfrm>
              <a:off x="13554934971" y="30405613"/>
              <a:ext cx="35923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420915</xdr:colOff>
      <xdr:row>141</xdr:row>
      <xdr:rowOff>29029</xdr:rowOff>
    </xdr:from>
    <xdr:to>
      <xdr:col>5</xdr:col>
      <xdr:colOff>431801</xdr:colOff>
      <xdr:row>149</xdr:row>
      <xdr:rowOff>141515</xdr:rowOff>
    </xdr:to>
    <xdr:cxnSp macro="">
      <xdr:nvCxnSpPr>
        <xdr:cNvPr id="142" name="Straight Arrow Connector 141">
          <a:extLst>
            <a:ext uri="{FF2B5EF4-FFF2-40B4-BE49-F238E27FC236}">
              <a16:creationId xmlns:a16="http://schemas.microsoft.com/office/drawing/2014/main" id="{7C6C8134-133D-8A4E-862E-3AE5CCE05CCD}"/>
            </a:ext>
          </a:extLst>
        </xdr:cNvPr>
        <xdr:cNvCxnSpPr/>
      </xdr:nvCxnSpPr>
      <xdr:spPr>
        <a:xfrm flipV="1">
          <a:off x="13550870971" y="28854400"/>
          <a:ext cx="10886" cy="173808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112486</xdr:colOff>
      <xdr:row>148</xdr:row>
      <xdr:rowOff>102003</xdr:rowOff>
    </xdr:from>
    <xdr:to>
      <xdr:col>6</xdr:col>
      <xdr:colOff>79829</xdr:colOff>
      <xdr:row>148</xdr:row>
      <xdr:rowOff>112486</xdr:rowOff>
    </xdr:to>
    <xdr:cxnSp macro="">
      <xdr:nvCxnSpPr>
        <xdr:cNvPr id="143" name="Straight Arrow Connector 142">
          <a:extLst>
            <a:ext uri="{FF2B5EF4-FFF2-40B4-BE49-F238E27FC236}">
              <a16:creationId xmlns:a16="http://schemas.microsoft.com/office/drawing/2014/main" id="{486485EB-F8FC-8340-ACF7-3496A77EB372}"/>
            </a:ext>
          </a:extLst>
        </xdr:cNvPr>
        <xdr:cNvCxnSpPr/>
      </xdr:nvCxnSpPr>
      <xdr:spPr>
        <a:xfrm flipV="1">
          <a:off x="13550395628" y="30349774"/>
          <a:ext cx="2449286" cy="1048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1215572</xdr:colOff>
      <xdr:row>141</xdr:row>
      <xdr:rowOff>29029</xdr:rowOff>
    </xdr:from>
    <xdr:to>
      <xdr:col>7</xdr:col>
      <xdr:colOff>1226458</xdr:colOff>
      <xdr:row>149</xdr:row>
      <xdr:rowOff>141515</xdr:rowOff>
    </xdr:to>
    <xdr:cxnSp macro="">
      <xdr:nvCxnSpPr>
        <xdr:cNvPr id="144" name="Straight Arrow Connector 143">
          <a:extLst>
            <a:ext uri="{FF2B5EF4-FFF2-40B4-BE49-F238E27FC236}">
              <a16:creationId xmlns:a16="http://schemas.microsoft.com/office/drawing/2014/main" id="{F5A0BFEF-1457-8B4D-83CC-FA8D4808A47C}"/>
            </a:ext>
          </a:extLst>
        </xdr:cNvPr>
        <xdr:cNvCxnSpPr/>
      </xdr:nvCxnSpPr>
      <xdr:spPr>
        <a:xfrm flipV="1">
          <a:off x="13548421685" y="28854400"/>
          <a:ext cx="10886" cy="173808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79829</xdr:colOff>
      <xdr:row>148</xdr:row>
      <xdr:rowOff>102003</xdr:rowOff>
    </xdr:from>
    <xdr:to>
      <xdr:col>8</xdr:col>
      <xdr:colOff>152401</xdr:colOff>
      <xdr:row>148</xdr:row>
      <xdr:rowOff>112486</xdr:rowOff>
    </xdr:to>
    <xdr:cxnSp macro="">
      <xdr:nvCxnSpPr>
        <xdr:cNvPr id="145" name="Straight Arrow Connector 144">
          <a:extLst>
            <a:ext uri="{FF2B5EF4-FFF2-40B4-BE49-F238E27FC236}">
              <a16:creationId xmlns:a16="http://schemas.microsoft.com/office/drawing/2014/main" id="{E6215571-3CCB-304C-94B7-29CE0E63C87E}"/>
            </a:ext>
          </a:extLst>
        </xdr:cNvPr>
        <xdr:cNvCxnSpPr/>
      </xdr:nvCxnSpPr>
      <xdr:spPr>
        <a:xfrm flipV="1">
          <a:off x="13547946342" y="30349774"/>
          <a:ext cx="2449286" cy="1048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722086</xdr:colOff>
      <xdr:row>142</xdr:row>
      <xdr:rowOff>166914</xdr:rowOff>
    </xdr:from>
    <xdr:to>
      <xdr:col>2</xdr:col>
      <xdr:colOff>206828</xdr:colOff>
      <xdr:row>147</xdr:row>
      <xdr:rowOff>123371</xdr:rowOff>
    </xdr:to>
    <xdr:cxnSp macro="">
      <xdr:nvCxnSpPr>
        <xdr:cNvPr id="148" name="Straight Connector 147">
          <a:extLst>
            <a:ext uri="{FF2B5EF4-FFF2-40B4-BE49-F238E27FC236}">
              <a16:creationId xmlns:a16="http://schemas.microsoft.com/office/drawing/2014/main" id="{CC8CC673-0A17-AF0A-77F1-838533B64137}"/>
            </a:ext>
          </a:extLst>
        </xdr:cNvPr>
        <xdr:cNvCxnSpPr/>
      </xdr:nvCxnSpPr>
      <xdr:spPr>
        <a:xfrm flipV="1">
          <a:off x="13553577886" y="29195485"/>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504371</xdr:colOff>
      <xdr:row>142</xdr:row>
      <xdr:rowOff>188685</xdr:rowOff>
    </xdr:from>
    <xdr:to>
      <xdr:col>4</xdr:col>
      <xdr:colOff>816428</xdr:colOff>
      <xdr:row>147</xdr:row>
      <xdr:rowOff>145142</xdr:rowOff>
    </xdr:to>
    <xdr:cxnSp macro="">
      <xdr:nvCxnSpPr>
        <xdr:cNvPr id="152" name="Straight Connector 151">
          <a:extLst>
            <a:ext uri="{FF2B5EF4-FFF2-40B4-BE49-F238E27FC236}">
              <a16:creationId xmlns:a16="http://schemas.microsoft.com/office/drawing/2014/main" id="{80F508B8-AFE3-581B-C0B7-09D3954345CA}"/>
            </a:ext>
          </a:extLst>
        </xdr:cNvPr>
        <xdr:cNvCxnSpPr/>
      </xdr:nvCxnSpPr>
      <xdr:spPr>
        <a:xfrm flipV="1">
          <a:off x="13551313658" y="29217256"/>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464457</xdr:colOff>
      <xdr:row>142</xdr:row>
      <xdr:rowOff>174172</xdr:rowOff>
    </xdr:from>
    <xdr:to>
      <xdr:col>7</xdr:col>
      <xdr:colOff>1016000</xdr:colOff>
      <xdr:row>148</xdr:row>
      <xdr:rowOff>36286</xdr:rowOff>
    </xdr:to>
    <xdr:cxnSp macro="">
      <xdr:nvCxnSpPr>
        <xdr:cNvPr id="153" name="Straight Connector 152">
          <a:extLst>
            <a:ext uri="{FF2B5EF4-FFF2-40B4-BE49-F238E27FC236}">
              <a16:creationId xmlns:a16="http://schemas.microsoft.com/office/drawing/2014/main" id="{887FC3A7-9361-EA7A-D09D-4F16049E9BBF}"/>
            </a:ext>
          </a:extLst>
        </xdr:cNvPr>
        <xdr:cNvCxnSpPr/>
      </xdr:nvCxnSpPr>
      <xdr:spPr>
        <a:xfrm flipV="1">
          <a:off x="13548632143" y="29202743"/>
          <a:ext cx="1378857" cy="108131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351973</xdr:colOff>
      <xdr:row>142</xdr:row>
      <xdr:rowOff>12699</xdr:rowOff>
    </xdr:from>
    <xdr:ext cx="708597"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67C42703-A129-3881-CE93-00A78423A453}"/>
                </a:ext>
              </a:extLst>
            </xdr:cNvPr>
            <xdr:cNvSpPr txBox="1"/>
          </xdr:nvSpPr>
          <xdr:spPr>
            <a:xfrm>
              <a:off x="13554378773" y="290412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56" name="TextBox 155">
              <a:extLst>
                <a:ext uri="{FF2B5EF4-FFF2-40B4-BE49-F238E27FC236}">
                  <a16:creationId xmlns:a16="http://schemas.microsoft.com/office/drawing/2014/main" id="{67C42703-A129-3881-CE93-00A78423A453}"/>
                </a:ext>
              </a:extLst>
            </xdr:cNvPr>
            <xdr:cNvSpPr txBox="1"/>
          </xdr:nvSpPr>
          <xdr:spPr>
            <a:xfrm>
              <a:off x="13554378773" y="290412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3</xdr:col>
      <xdr:colOff>145144</xdr:colOff>
      <xdr:row>142</xdr:row>
      <xdr:rowOff>27213</xdr:rowOff>
    </xdr:from>
    <xdr:ext cx="708597"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0A5A125-16F0-43BD-7BAA-4CCB3988FAC3}"/>
                </a:ext>
              </a:extLst>
            </xdr:cNvPr>
            <xdr:cNvSpPr txBox="1"/>
          </xdr:nvSpPr>
          <xdr:spPr>
            <a:xfrm>
              <a:off x="13552103659" y="290557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58" name="TextBox 157">
              <a:extLst>
                <a:ext uri="{FF2B5EF4-FFF2-40B4-BE49-F238E27FC236}">
                  <a16:creationId xmlns:a16="http://schemas.microsoft.com/office/drawing/2014/main" id="{40A5A125-16F0-43BD-7BAA-4CCB3988FAC3}"/>
                </a:ext>
              </a:extLst>
            </xdr:cNvPr>
            <xdr:cNvSpPr txBox="1"/>
          </xdr:nvSpPr>
          <xdr:spPr>
            <a:xfrm>
              <a:off x="13552103659" y="290557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6</xdr:col>
      <xdr:colOff>101601</xdr:colOff>
      <xdr:row>142</xdr:row>
      <xdr:rowOff>16327</xdr:rowOff>
    </xdr:from>
    <xdr:ext cx="708597"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7CB486D4-05F8-707C-93A8-07DF87E71FA9}"/>
                </a:ext>
              </a:extLst>
            </xdr:cNvPr>
            <xdr:cNvSpPr txBox="1"/>
          </xdr:nvSpPr>
          <xdr:spPr>
            <a:xfrm>
              <a:off x="13549665259" y="29044898"/>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61" name="TextBox 160">
              <a:extLst>
                <a:ext uri="{FF2B5EF4-FFF2-40B4-BE49-F238E27FC236}">
                  <a16:creationId xmlns:a16="http://schemas.microsoft.com/office/drawing/2014/main" id="{7CB486D4-05F8-707C-93A8-07DF87E71FA9}"/>
                </a:ext>
              </a:extLst>
            </xdr:cNvPr>
            <xdr:cNvSpPr txBox="1"/>
          </xdr:nvSpPr>
          <xdr:spPr>
            <a:xfrm>
              <a:off x="13549665259" y="29044898"/>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0</xdr:col>
      <xdr:colOff>783772</xdr:colOff>
      <xdr:row>142</xdr:row>
      <xdr:rowOff>145143</xdr:rowOff>
    </xdr:from>
    <xdr:to>
      <xdr:col>2</xdr:col>
      <xdr:colOff>290285</xdr:colOff>
      <xdr:row>146</xdr:row>
      <xdr:rowOff>177800</xdr:rowOff>
    </xdr:to>
    <xdr:cxnSp macro="">
      <xdr:nvCxnSpPr>
        <xdr:cNvPr id="162" name="Straight Connector 161">
          <a:extLst>
            <a:ext uri="{FF2B5EF4-FFF2-40B4-BE49-F238E27FC236}">
              <a16:creationId xmlns:a16="http://schemas.microsoft.com/office/drawing/2014/main" id="{6098B722-31F2-6F73-F121-80B5BEFCB13C}"/>
            </a:ext>
          </a:extLst>
        </xdr:cNvPr>
        <xdr:cNvCxnSpPr/>
      </xdr:nvCxnSpPr>
      <xdr:spPr>
        <a:xfrm>
          <a:off x="13553494429" y="29173714"/>
          <a:ext cx="1161142" cy="8454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308430</xdr:colOff>
      <xdr:row>146</xdr:row>
      <xdr:rowOff>96156</xdr:rowOff>
    </xdr:from>
    <xdr:ext cx="70859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4D933A2A-D71D-E219-8E29-CF27590B7F55}"/>
                </a:ext>
              </a:extLst>
            </xdr:cNvPr>
            <xdr:cNvSpPr txBox="1"/>
          </xdr:nvSpPr>
          <xdr:spPr>
            <a:xfrm>
              <a:off x="13554422316" y="29937527"/>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4D933A2A-D71D-E219-8E29-CF27590B7F55}"/>
                </a:ext>
              </a:extLst>
            </xdr:cNvPr>
            <xdr:cNvSpPr txBox="1"/>
          </xdr:nvSpPr>
          <xdr:spPr>
            <a:xfrm>
              <a:off x="13554422316" y="29937527"/>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4</xdr:col>
      <xdr:colOff>297543</xdr:colOff>
      <xdr:row>142</xdr:row>
      <xdr:rowOff>21772</xdr:rowOff>
    </xdr:from>
    <xdr:to>
      <xdr:col>4</xdr:col>
      <xdr:colOff>297543</xdr:colOff>
      <xdr:row>148</xdr:row>
      <xdr:rowOff>127000</xdr:rowOff>
    </xdr:to>
    <xdr:cxnSp macro="">
      <xdr:nvCxnSpPr>
        <xdr:cNvPr id="172" name="Straight Connector 171">
          <a:extLst>
            <a:ext uri="{FF2B5EF4-FFF2-40B4-BE49-F238E27FC236}">
              <a16:creationId xmlns:a16="http://schemas.microsoft.com/office/drawing/2014/main" id="{3D7EA0A7-177E-5F1E-6369-75C1305AA58E}"/>
            </a:ext>
          </a:extLst>
        </xdr:cNvPr>
        <xdr:cNvCxnSpPr/>
      </xdr:nvCxnSpPr>
      <xdr:spPr>
        <a:xfrm>
          <a:off x="13551832543" y="29050343"/>
          <a:ext cx="0" cy="132442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482600</xdr:colOff>
      <xdr:row>145</xdr:row>
      <xdr:rowOff>112485</xdr:rowOff>
    </xdr:from>
    <xdr:to>
      <xdr:col>7</xdr:col>
      <xdr:colOff>1230086</xdr:colOff>
      <xdr:row>145</xdr:row>
      <xdr:rowOff>116114</xdr:rowOff>
    </xdr:to>
    <xdr:cxnSp macro="">
      <xdr:nvCxnSpPr>
        <xdr:cNvPr id="173" name="Straight Connector 172">
          <a:extLst>
            <a:ext uri="{FF2B5EF4-FFF2-40B4-BE49-F238E27FC236}">
              <a16:creationId xmlns:a16="http://schemas.microsoft.com/office/drawing/2014/main" id="{CE4EE30F-2A5B-6A52-9A55-3611E5F102A7}"/>
            </a:ext>
          </a:extLst>
        </xdr:cNvPr>
        <xdr:cNvCxnSpPr/>
      </xdr:nvCxnSpPr>
      <xdr:spPr>
        <a:xfrm>
          <a:off x="13548418057" y="29750656"/>
          <a:ext cx="1574800" cy="362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678544</xdr:colOff>
      <xdr:row>147</xdr:row>
      <xdr:rowOff>5441</xdr:rowOff>
    </xdr:from>
    <xdr:ext cx="708597"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FF9B0521-F3CA-E7F2-804A-BBCA67038224}"/>
                </a:ext>
              </a:extLst>
            </xdr:cNvPr>
            <xdr:cNvSpPr txBox="1"/>
          </xdr:nvSpPr>
          <xdr:spPr>
            <a:xfrm>
              <a:off x="13551570259" y="30050012"/>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0" name="TextBox 179">
              <a:extLst>
                <a:ext uri="{FF2B5EF4-FFF2-40B4-BE49-F238E27FC236}">
                  <a16:creationId xmlns:a16="http://schemas.microsoft.com/office/drawing/2014/main" id="{FF9B0521-F3CA-E7F2-804A-BBCA67038224}"/>
                </a:ext>
              </a:extLst>
            </xdr:cNvPr>
            <xdr:cNvSpPr txBox="1"/>
          </xdr:nvSpPr>
          <xdr:spPr>
            <a:xfrm>
              <a:off x="13551570259" y="30050012"/>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6</xdr:col>
      <xdr:colOff>47172</xdr:colOff>
      <xdr:row>145</xdr:row>
      <xdr:rowOff>27213</xdr:rowOff>
    </xdr:from>
    <xdr:ext cx="708597"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EEB6ADD-660E-29F3-BD28-094BAEE8551C}"/>
                </a:ext>
              </a:extLst>
            </xdr:cNvPr>
            <xdr:cNvSpPr txBox="1"/>
          </xdr:nvSpPr>
          <xdr:spPr>
            <a:xfrm>
              <a:off x="13549719688" y="296653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BEEB6ADD-660E-29F3-BD28-094BAEE8551C}"/>
                </a:ext>
              </a:extLst>
            </xdr:cNvPr>
            <xdr:cNvSpPr txBox="1"/>
          </xdr:nvSpPr>
          <xdr:spPr>
            <a:xfrm>
              <a:off x="13549719688" y="296653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119743</xdr:colOff>
      <xdr:row>141</xdr:row>
      <xdr:rowOff>21771</xdr:rowOff>
    </xdr:from>
    <xdr:to>
      <xdr:col>2</xdr:col>
      <xdr:colOff>431799</xdr:colOff>
      <xdr:row>145</xdr:row>
      <xdr:rowOff>181428</xdr:rowOff>
    </xdr:to>
    <xdr:cxnSp macro="">
      <xdr:nvCxnSpPr>
        <xdr:cNvPr id="192" name="Straight Connector 191">
          <a:extLst>
            <a:ext uri="{FF2B5EF4-FFF2-40B4-BE49-F238E27FC236}">
              <a16:creationId xmlns:a16="http://schemas.microsoft.com/office/drawing/2014/main" id="{8F44D036-15DE-EF52-038B-D12229B5767E}"/>
            </a:ext>
          </a:extLst>
        </xdr:cNvPr>
        <xdr:cNvCxnSpPr/>
      </xdr:nvCxnSpPr>
      <xdr:spPr>
        <a:xfrm flipV="1">
          <a:off x="13553352915" y="28847142"/>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805542</xdr:colOff>
      <xdr:row>141</xdr:row>
      <xdr:rowOff>18142</xdr:rowOff>
    </xdr:from>
    <xdr:to>
      <xdr:col>5</xdr:col>
      <xdr:colOff>290285</xdr:colOff>
      <xdr:row>145</xdr:row>
      <xdr:rowOff>177799</xdr:rowOff>
    </xdr:to>
    <xdr:cxnSp macro="">
      <xdr:nvCxnSpPr>
        <xdr:cNvPr id="199" name="Straight Connector 198">
          <a:extLst>
            <a:ext uri="{FF2B5EF4-FFF2-40B4-BE49-F238E27FC236}">
              <a16:creationId xmlns:a16="http://schemas.microsoft.com/office/drawing/2014/main" id="{76A42530-C4AB-3CBE-A7FC-4E47AD358793}"/>
            </a:ext>
          </a:extLst>
        </xdr:cNvPr>
        <xdr:cNvCxnSpPr/>
      </xdr:nvCxnSpPr>
      <xdr:spPr>
        <a:xfrm flipV="1">
          <a:off x="13551012487" y="28843513"/>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740228</xdr:colOff>
      <xdr:row>141</xdr:row>
      <xdr:rowOff>58058</xdr:rowOff>
    </xdr:from>
    <xdr:to>
      <xdr:col>7</xdr:col>
      <xdr:colOff>1052285</xdr:colOff>
      <xdr:row>146</xdr:row>
      <xdr:rowOff>14515</xdr:rowOff>
    </xdr:to>
    <xdr:cxnSp macro="">
      <xdr:nvCxnSpPr>
        <xdr:cNvPr id="203" name="Straight Connector 202">
          <a:extLst>
            <a:ext uri="{FF2B5EF4-FFF2-40B4-BE49-F238E27FC236}">
              <a16:creationId xmlns:a16="http://schemas.microsoft.com/office/drawing/2014/main" id="{2C29E7F6-CB28-4B90-863E-E91F4CB78F3D}"/>
            </a:ext>
          </a:extLst>
        </xdr:cNvPr>
        <xdr:cNvCxnSpPr/>
      </xdr:nvCxnSpPr>
      <xdr:spPr>
        <a:xfrm flipV="1">
          <a:off x="13548595858" y="28883429"/>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355600</xdr:colOff>
      <xdr:row>144</xdr:row>
      <xdr:rowOff>170543</xdr:rowOff>
    </xdr:from>
    <xdr:to>
      <xdr:col>1</xdr:col>
      <xdr:colOff>504372</xdr:colOff>
      <xdr:row>145</xdr:row>
      <xdr:rowOff>145143</xdr:rowOff>
    </xdr:to>
    <xdr:sp macro="" textlink="">
      <xdr:nvSpPr>
        <xdr:cNvPr id="204" name="Oval 203">
          <a:extLst>
            <a:ext uri="{FF2B5EF4-FFF2-40B4-BE49-F238E27FC236}">
              <a16:creationId xmlns:a16="http://schemas.microsoft.com/office/drawing/2014/main" id="{DBEC4937-4B3E-ED15-F2A2-7F679D034581}"/>
            </a:ext>
          </a:extLst>
        </xdr:cNvPr>
        <xdr:cNvSpPr/>
      </xdr:nvSpPr>
      <xdr:spPr>
        <a:xfrm>
          <a:off x="13554107657" y="29605514"/>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707571</xdr:colOff>
      <xdr:row>143</xdr:row>
      <xdr:rowOff>94343</xdr:rowOff>
    </xdr:from>
    <xdr:to>
      <xdr:col>2</xdr:col>
      <xdr:colOff>29028</xdr:colOff>
      <xdr:row>144</xdr:row>
      <xdr:rowOff>68943</xdr:rowOff>
    </xdr:to>
    <xdr:sp macro="" textlink="">
      <xdr:nvSpPr>
        <xdr:cNvPr id="205" name="Oval 204">
          <a:extLst>
            <a:ext uri="{FF2B5EF4-FFF2-40B4-BE49-F238E27FC236}">
              <a16:creationId xmlns:a16="http://schemas.microsoft.com/office/drawing/2014/main" id="{7F8CABD7-48A2-0D57-4694-7C063B90CED3}"/>
            </a:ext>
          </a:extLst>
        </xdr:cNvPr>
        <xdr:cNvSpPr/>
      </xdr:nvSpPr>
      <xdr:spPr>
        <a:xfrm>
          <a:off x="13553755686" y="29326114"/>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221343</xdr:colOff>
      <xdr:row>145</xdr:row>
      <xdr:rowOff>29029</xdr:rowOff>
    </xdr:from>
    <xdr:to>
      <xdr:col>4</xdr:col>
      <xdr:colOff>370115</xdr:colOff>
      <xdr:row>146</xdr:row>
      <xdr:rowOff>3629</xdr:rowOff>
    </xdr:to>
    <xdr:sp macro="" textlink="">
      <xdr:nvSpPr>
        <xdr:cNvPr id="209" name="Oval 208">
          <a:extLst>
            <a:ext uri="{FF2B5EF4-FFF2-40B4-BE49-F238E27FC236}">
              <a16:creationId xmlns:a16="http://schemas.microsoft.com/office/drawing/2014/main" id="{932981A1-D54F-BA66-8694-43DDEA653C36}"/>
            </a:ext>
          </a:extLst>
        </xdr:cNvPr>
        <xdr:cNvSpPr/>
      </xdr:nvSpPr>
      <xdr:spPr>
        <a:xfrm>
          <a:off x="13551759971" y="29667200"/>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221343</xdr:colOff>
      <xdr:row>142</xdr:row>
      <xdr:rowOff>10886</xdr:rowOff>
    </xdr:from>
    <xdr:to>
      <xdr:col>4</xdr:col>
      <xdr:colOff>370115</xdr:colOff>
      <xdr:row>142</xdr:row>
      <xdr:rowOff>188686</xdr:rowOff>
    </xdr:to>
    <xdr:sp macro="" textlink="">
      <xdr:nvSpPr>
        <xdr:cNvPr id="210" name="Oval 209">
          <a:extLst>
            <a:ext uri="{FF2B5EF4-FFF2-40B4-BE49-F238E27FC236}">
              <a16:creationId xmlns:a16="http://schemas.microsoft.com/office/drawing/2014/main" id="{5AB8FF56-281E-214D-0764-3013284B9661}"/>
            </a:ext>
          </a:extLst>
        </xdr:cNvPr>
        <xdr:cNvSpPr/>
      </xdr:nvSpPr>
      <xdr:spPr>
        <a:xfrm>
          <a:off x="13551759971" y="29039457"/>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199572</xdr:colOff>
      <xdr:row>145</xdr:row>
      <xdr:rowOff>29029</xdr:rowOff>
    </xdr:from>
    <xdr:to>
      <xdr:col>7</xdr:col>
      <xdr:colOff>348344</xdr:colOff>
      <xdr:row>146</xdr:row>
      <xdr:rowOff>3629</xdr:rowOff>
    </xdr:to>
    <xdr:sp macro="" textlink="">
      <xdr:nvSpPr>
        <xdr:cNvPr id="212" name="Oval 211">
          <a:extLst>
            <a:ext uri="{FF2B5EF4-FFF2-40B4-BE49-F238E27FC236}">
              <a16:creationId xmlns:a16="http://schemas.microsoft.com/office/drawing/2014/main" id="{4F8F0940-218B-3852-DDDD-D1668CCB04F2}"/>
            </a:ext>
          </a:extLst>
        </xdr:cNvPr>
        <xdr:cNvSpPr/>
      </xdr:nvSpPr>
      <xdr:spPr>
        <a:xfrm>
          <a:off x="13549299799" y="29667200"/>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856343</xdr:colOff>
      <xdr:row>145</xdr:row>
      <xdr:rowOff>18144</xdr:rowOff>
    </xdr:from>
    <xdr:to>
      <xdr:col>7</xdr:col>
      <xdr:colOff>1005115</xdr:colOff>
      <xdr:row>145</xdr:row>
      <xdr:rowOff>195944</xdr:rowOff>
    </xdr:to>
    <xdr:sp macro="" textlink="">
      <xdr:nvSpPr>
        <xdr:cNvPr id="215" name="Oval 214">
          <a:extLst>
            <a:ext uri="{FF2B5EF4-FFF2-40B4-BE49-F238E27FC236}">
              <a16:creationId xmlns:a16="http://schemas.microsoft.com/office/drawing/2014/main" id="{FE3BCBAF-B336-72B5-6450-9FF2931091B8}"/>
            </a:ext>
          </a:extLst>
        </xdr:cNvPr>
        <xdr:cNvSpPr/>
      </xdr:nvSpPr>
      <xdr:spPr>
        <a:xfrm>
          <a:off x="13548643028" y="29656315"/>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569687</xdr:colOff>
      <xdr:row>140</xdr:row>
      <xdr:rowOff>107042</xdr:rowOff>
    </xdr:from>
    <xdr:ext cx="70859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D4AF8261-D82A-DE58-06D2-76A24B1E625A}"/>
                </a:ext>
              </a:extLst>
            </xdr:cNvPr>
            <xdr:cNvSpPr txBox="1"/>
          </xdr:nvSpPr>
          <xdr:spPr>
            <a:xfrm>
              <a:off x="13554161059" y="28729213"/>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6" name="TextBox 215">
              <a:extLst>
                <a:ext uri="{FF2B5EF4-FFF2-40B4-BE49-F238E27FC236}">
                  <a16:creationId xmlns:a16="http://schemas.microsoft.com/office/drawing/2014/main" id="{D4AF8261-D82A-DE58-06D2-76A24B1E625A}"/>
                </a:ext>
              </a:extLst>
            </xdr:cNvPr>
            <xdr:cNvSpPr txBox="1"/>
          </xdr:nvSpPr>
          <xdr:spPr>
            <a:xfrm>
              <a:off x="13554161059" y="28729213"/>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395516</xdr:colOff>
      <xdr:row>140</xdr:row>
      <xdr:rowOff>63499</xdr:rowOff>
    </xdr:from>
    <xdr:ext cx="708597" cy="172227"/>
    <mc:AlternateContent xmlns:mc="http://schemas.openxmlformats.org/markup-compatibility/2006" xmlns:a14="http://schemas.microsoft.com/office/drawing/2010/main">
      <mc:Choice Requires="a14">
        <xdr:sp macro="" textlink="">
          <xdr:nvSpPr>
            <xdr:cNvPr id="222" name="TextBox 221">
              <a:extLst>
                <a:ext uri="{FF2B5EF4-FFF2-40B4-BE49-F238E27FC236}">
                  <a16:creationId xmlns:a16="http://schemas.microsoft.com/office/drawing/2014/main" id="{6DD175E0-668B-B14E-0E48-ED7F2A7A4A86}"/>
                </a:ext>
              </a:extLst>
            </xdr:cNvPr>
            <xdr:cNvSpPr txBox="1"/>
          </xdr:nvSpPr>
          <xdr:spPr>
            <a:xfrm>
              <a:off x="13551853287" y="286856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2" name="TextBox 221">
              <a:extLst>
                <a:ext uri="{FF2B5EF4-FFF2-40B4-BE49-F238E27FC236}">
                  <a16:creationId xmlns:a16="http://schemas.microsoft.com/office/drawing/2014/main" id="{6DD175E0-668B-B14E-0E48-ED7F2A7A4A86}"/>
                </a:ext>
              </a:extLst>
            </xdr:cNvPr>
            <xdr:cNvSpPr txBox="1"/>
          </xdr:nvSpPr>
          <xdr:spPr>
            <a:xfrm>
              <a:off x="13551853287" y="286856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6</xdr:col>
      <xdr:colOff>301173</xdr:colOff>
      <xdr:row>140</xdr:row>
      <xdr:rowOff>136070</xdr:rowOff>
    </xdr:from>
    <xdr:ext cx="708597"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9FF26C4D-F916-7626-45CE-6CF8788D8E83}"/>
                </a:ext>
              </a:extLst>
            </xdr:cNvPr>
            <xdr:cNvSpPr txBox="1"/>
          </xdr:nvSpPr>
          <xdr:spPr>
            <a:xfrm>
              <a:off x="13549465687" y="28758241"/>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9FF26C4D-F916-7626-45CE-6CF8788D8E83}"/>
                </a:ext>
              </a:extLst>
            </xdr:cNvPr>
            <xdr:cNvSpPr txBox="1"/>
          </xdr:nvSpPr>
          <xdr:spPr>
            <a:xfrm>
              <a:off x="13549465687" y="28758241"/>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781957</xdr:colOff>
      <xdr:row>144</xdr:row>
      <xdr:rowOff>68943</xdr:rowOff>
    </xdr:from>
    <xdr:to>
      <xdr:col>1</xdr:col>
      <xdr:colOff>783772</xdr:colOff>
      <xdr:row>146</xdr:row>
      <xdr:rowOff>127000</xdr:rowOff>
    </xdr:to>
    <xdr:cxnSp macro="">
      <xdr:nvCxnSpPr>
        <xdr:cNvPr id="234" name="Straight Arrow Connector 233">
          <a:extLst>
            <a:ext uri="{FF2B5EF4-FFF2-40B4-BE49-F238E27FC236}">
              <a16:creationId xmlns:a16="http://schemas.microsoft.com/office/drawing/2014/main" id="{5C5B9FA0-D40F-4259-C324-799E8ADCD564}"/>
            </a:ext>
          </a:extLst>
        </xdr:cNvPr>
        <xdr:cNvCxnSpPr>
          <a:stCxn id="205" idx="4"/>
        </xdr:cNvCxnSpPr>
      </xdr:nvCxnSpPr>
      <xdr:spPr>
        <a:xfrm flipH="1">
          <a:off x="13553828257" y="29503914"/>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364671</xdr:colOff>
      <xdr:row>142</xdr:row>
      <xdr:rowOff>170543</xdr:rowOff>
    </xdr:from>
    <xdr:to>
      <xdr:col>4</xdr:col>
      <xdr:colOff>366486</xdr:colOff>
      <xdr:row>145</xdr:row>
      <xdr:rowOff>25400</xdr:rowOff>
    </xdr:to>
    <xdr:cxnSp macro="">
      <xdr:nvCxnSpPr>
        <xdr:cNvPr id="239" name="Straight Arrow Connector 238">
          <a:extLst>
            <a:ext uri="{FF2B5EF4-FFF2-40B4-BE49-F238E27FC236}">
              <a16:creationId xmlns:a16="http://schemas.microsoft.com/office/drawing/2014/main" id="{8F9CC04E-B85D-AF91-6526-0A862FC5C3E3}"/>
            </a:ext>
          </a:extLst>
        </xdr:cNvPr>
        <xdr:cNvCxnSpPr/>
      </xdr:nvCxnSpPr>
      <xdr:spPr>
        <a:xfrm flipH="1">
          <a:off x="13551763600" y="29199114"/>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956128</xdr:colOff>
      <xdr:row>145</xdr:row>
      <xdr:rowOff>127000</xdr:rowOff>
    </xdr:from>
    <xdr:to>
      <xdr:col>7</xdr:col>
      <xdr:colOff>957943</xdr:colOff>
      <xdr:row>147</xdr:row>
      <xdr:rowOff>185057</xdr:rowOff>
    </xdr:to>
    <xdr:cxnSp macro="">
      <xdr:nvCxnSpPr>
        <xdr:cNvPr id="240" name="Straight Arrow Connector 239">
          <a:extLst>
            <a:ext uri="{FF2B5EF4-FFF2-40B4-BE49-F238E27FC236}">
              <a16:creationId xmlns:a16="http://schemas.microsoft.com/office/drawing/2014/main" id="{48249E05-8F49-8879-5F87-BAC863603D8D}"/>
            </a:ext>
          </a:extLst>
        </xdr:cNvPr>
        <xdr:cNvCxnSpPr/>
      </xdr:nvCxnSpPr>
      <xdr:spPr>
        <a:xfrm flipH="1">
          <a:off x="13548690200" y="29765171"/>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353785</xdr:colOff>
      <xdr:row>158</xdr:row>
      <xdr:rowOff>188686</xdr:rowOff>
    </xdr:from>
    <xdr:to>
      <xdr:col>0</xdr:col>
      <xdr:colOff>355600</xdr:colOff>
      <xdr:row>161</xdr:row>
      <xdr:rowOff>43543</xdr:rowOff>
    </xdr:to>
    <xdr:cxnSp macro="">
      <xdr:nvCxnSpPr>
        <xdr:cNvPr id="242" name="Straight Arrow Connector 241">
          <a:extLst>
            <a:ext uri="{FF2B5EF4-FFF2-40B4-BE49-F238E27FC236}">
              <a16:creationId xmlns:a16="http://schemas.microsoft.com/office/drawing/2014/main" id="{A47B55CF-87F2-50F8-A1CB-4964E39649D1}"/>
            </a:ext>
          </a:extLst>
        </xdr:cNvPr>
        <xdr:cNvCxnSpPr/>
      </xdr:nvCxnSpPr>
      <xdr:spPr>
        <a:xfrm flipH="1">
          <a:off x="13555083743" y="32468457"/>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569686</xdr:colOff>
      <xdr:row>159</xdr:row>
      <xdr:rowOff>50800</xdr:rowOff>
    </xdr:from>
    <xdr:to>
      <xdr:col>1</xdr:col>
      <xdr:colOff>575128</xdr:colOff>
      <xdr:row>164</xdr:row>
      <xdr:rowOff>123372</xdr:rowOff>
    </xdr:to>
    <xdr:cxnSp macro="">
      <xdr:nvCxnSpPr>
        <xdr:cNvPr id="243" name="Straight Arrow Connector 242">
          <a:extLst>
            <a:ext uri="{FF2B5EF4-FFF2-40B4-BE49-F238E27FC236}">
              <a16:creationId xmlns:a16="http://schemas.microsoft.com/office/drawing/2014/main" id="{B71D4F5E-FD29-5F58-0C1C-BAF51F3965AE}"/>
            </a:ext>
          </a:extLst>
        </xdr:cNvPr>
        <xdr:cNvCxnSpPr/>
      </xdr:nvCxnSpPr>
      <xdr:spPr>
        <a:xfrm>
          <a:off x="13554036901" y="32533771"/>
          <a:ext cx="5442" cy="10885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453571</xdr:colOff>
      <xdr:row>158</xdr:row>
      <xdr:rowOff>148772</xdr:rowOff>
    </xdr:from>
    <xdr:to>
      <xdr:col>2</xdr:col>
      <xdr:colOff>455385</xdr:colOff>
      <xdr:row>160</xdr:row>
      <xdr:rowOff>185058</xdr:rowOff>
    </xdr:to>
    <xdr:cxnSp macro="">
      <xdr:nvCxnSpPr>
        <xdr:cNvPr id="245" name="Straight Arrow Connector 244">
          <a:extLst>
            <a:ext uri="{FF2B5EF4-FFF2-40B4-BE49-F238E27FC236}">
              <a16:creationId xmlns:a16="http://schemas.microsoft.com/office/drawing/2014/main" id="{6F8B9294-9EA8-A297-A63E-EBA33ECA57C8}"/>
            </a:ext>
          </a:extLst>
        </xdr:cNvPr>
        <xdr:cNvCxnSpPr/>
      </xdr:nvCxnSpPr>
      <xdr:spPr>
        <a:xfrm>
          <a:off x="13553329329" y="32428543"/>
          <a:ext cx="1814" cy="4426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563574</xdr:colOff>
      <xdr:row>207</xdr:row>
      <xdr:rowOff>47172</xdr:rowOff>
    </xdr:from>
    <xdr:to>
      <xdr:col>4</xdr:col>
      <xdr:colOff>301076</xdr:colOff>
      <xdr:row>213</xdr:row>
      <xdr:rowOff>180856</xdr:rowOff>
    </xdr:to>
    <xdr:cxnSp macro="">
      <xdr:nvCxnSpPr>
        <xdr:cNvPr id="247" name="Straight Connector 246">
          <a:extLst>
            <a:ext uri="{FF2B5EF4-FFF2-40B4-BE49-F238E27FC236}">
              <a16:creationId xmlns:a16="http://schemas.microsoft.com/office/drawing/2014/main" id="{257DBF60-83B4-DF4F-0000-984ADAB97A24}"/>
            </a:ext>
          </a:extLst>
        </xdr:cNvPr>
        <xdr:cNvCxnSpPr/>
      </xdr:nvCxnSpPr>
      <xdr:spPr>
        <a:xfrm flipV="1">
          <a:off x="13551829010" y="42341801"/>
          <a:ext cx="1392130" cy="13528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131966</xdr:colOff>
      <xdr:row>206</xdr:row>
      <xdr:rowOff>105754</xdr:rowOff>
    </xdr:from>
    <xdr:ext cx="744405" cy="172227"/>
    <mc:AlternateContent xmlns:mc="http://schemas.openxmlformats.org/markup-compatibility/2006" xmlns:a14="http://schemas.microsoft.com/office/drawing/2010/main">
      <mc:Choice Requires="a14">
        <xdr:sp macro="" textlink="">
          <xdr:nvSpPr>
            <xdr:cNvPr id="248" name="TextBox 247">
              <a:extLst>
                <a:ext uri="{FF2B5EF4-FFF2-40B4-BE49-F238E27FC236}">
                  <a16:creationId xmlns:a16="http://schemas.microsoft.com/office/drawing/2014/main" id="{C69214E1-3FCE-FF28-3219-6971CF5D6496}"/>
                </a:ext>
              </a:extLst>
            </xdr:cNvPr>
            <xdr:cNvSpPr txBox="1"/>
          </xdr:nvSpPr>
          <xdr:spPr>
            <a:xfrm>
              <a:off x="13552908343" y="4219718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48" name="TextBox 247">
              <a:extLst>
                <a:ext uri="{FF2B5EF4-FFF2-40B4-BE49-F238E27FC236}">
                  <a16:creationId xmlns:a16="http://schemas.microsoft.com/office/drawing/2014/main" id="{C69214E1-3FCE-FF28-3219-6971CF5D6496}"/>
                </a:ext>
              </a:extLst>
            </xdr:cNvPr>
            <xdr:cNvSpPr txBox="1"/>
          </xdr:nvSpPr>
          <xdr:spPr>
            <a:xfrm>
              <a:off x="13552908343" y="4219718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457390</xdr:colOff>
      <xdr:row>210</xdr:row>
      <xdr:rowOff>119075</xdr:rowOff>
    </xdr:from>
    <xdr:to>
      <xdr:col>3</xdr:col>
      <xdr:colOff>579520</xdr:colOff>
      <xdr:row>211</xdr:row>
      <xdr:rowOff>88995</xdr:rowOff>
    </xdr:to>
    <xdr:sp macro="" textlink="">
      <xdr:nvSpPr>
        <xdr:cNvPr id="249" name="Oval 248">
          <a:extLst>
            <a:ext uri="{FF2B5EF4-FFF2-40B4-BE49-F238E27FC236}">
              <a16:creationId xmlns:a16="http://schemas.microsoft.com/office/drawing/2014/main" id="{4FFE7573-8100-863D-68F2-22702E448C60}"/>
            </a:ext>
          </a:extLst>
        </xdr:cNvPr>
        <xdr:cNvSpPr/>
      </xdr:nvSpPr>
      <xdr:spPr>
        <a:xfrm>
          <a:off x="13552377880" y="43023304"/>
          <a:ext cx="122130" cy="17312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526143</xdr:colOff>
      <xdr:row>208</xdr:row>
      <xdr:rowOff>85748</xdr:rowOff>
    </xdr:from>
    <xdr:to>
      <xdr:col>3</xdr:col>
      <xdr:colOff>527479</xdr:colOff>
      <xdr:row>210</xdr:row>
      <xdr:rowOff>87085</xdr:rowOff>
    </xdr:to>
    <xdr:cxnSp macro="">
      <xdr:nvCxnSpPr>
        <xdr:cNvPr id="250" name="Straight Arrow Connector 249">
          <a:extLst>
            <a:ext uri="{FF2B5EF4-FFF2-40B4-BE49-F238E27FC236}">
              <a16:creationId xmlns:a16="http://schemas.microsoft.com/office/drawing/2014/main" id="{8BB1B7F2-F20A-4FFE-F56E-0253A86FC965}"/>
            </a:ext>
          </a:extLst>
        </xdr:cNvPr>
        <xdr:cNvCxnSpPr/>
      </xdr:nvCxnSpPr>
      <xdr:spPr>
        <a:xfrm flipH="1" flipV="1">
          <a:off x="13552429921" y="42583577"/>
          <a:ext cx="1336" cy="407737"/>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482790</xdr:colOff>
      <xdr:row>207</xdr:row>
      <xdr:rowOff>97303</xdr:rowOff>
    </xdr:from>
    <xdr:to>
      <xdr:col>3</xdr:col>
      <xdr:colOff>604920</xdr:colOff>
      <xdr:row>208</xdr:row>
      <xdr:rowOff>67223</xdr:rowOff>
    </xdr:to>
    <xdr:sp macro="" textlink="">
      <xdr:nvSpPr>
        <xdr:cNvPr id="252" name="Oval 251">
          <a:extLst>
            <a:ext uri="{FF2B5EF4-FFF2-40B4-BE49-F238E27FC236}">
              <a16:creationId xmlns:a16="http://schemas.microsoft.com/office/drawing/2014/main" id="{2184001D-FF28-FA6B-353C-93D7159F636A}"/>
            </a:ext>
          </a:extLst>
        </xdr:cNvPr>
        <xdr:cNvSpPr/>
      </xdr:nvSpPr>
      <xdr:spPr>
        <a:xfrm>
          <a:off x="13552352480" y="42391932"/>
          <a:ext cx="122130" cy="17312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434562</xdr:colOff>
      <xdr:row>16</xdr:row>
      <xdr:rowOff>70743</xdr:rowOff>
    </xdr:from>
    <xdr:to>
      <xdr:col>3</xdr:col>
      <xdr:colOff>437931</xdr:colOff>
      <xdr:row>27</xdr:row>
      <xdr:rowOff>70743</xdr:rowOff>
    </xdr:to>
    <xdr:cxnSp macro="">
      <xdr:nvCxnSpPr>
        <xdr:cNvPr id="3" name="Straight Arrow Connector 2">
          <a:extLst>
            <a:ext uri="{FF2B5EF4-FFF2-40B4-BE49-F238E27FC236}">
              <a16:creationId xmlns:a16="http://schemas.microsoft.com/office/drawing/2014/main" id="{47A1818F-22A9-EC7A-655E-47947CD221E9}"/>
            </a:ext>
          </a:extLst>
        </xdr:cNvPr>
        <xdr:cNvCxnSpPr/>
      </xdr:nvCxnSpPr>
      <xdr:spPr>
        <a:xfrm flipH="1" flipV="1">
          <a:off x="13517667772" y="3304695"/>
          <a:ext cx="3369" cy="222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xdr:row>
      <xdr:rowOff>94324</xdr:rowOff>
    </xdr:from>
    <xdr:to>
      <xdr:col>3</xdr:col>
      <xdr:colOff>562573</xdr:colOff>
      <xdr:row>26</xdr:row>
      <xdr:rowOff>97692</xdr:rowOff>
    </xdr:to>
    <xdr:cxnSp macro="">
      <xdr:nvCxnSpPr>
        <xdr:cNvPr id="4" name="Straight Arrow Connector 3">
          <a:extLst>
            <a:ext uri="{FF2B5EF4-FFF2-40B4-BE49-F238E27FC236}">
              <a16:creationId xmlns:a16="http://schemas.microsoft.com/office/drawing/2014/main" id="{09305FEC-1662-8F8B-3A75-DCB6D7D8FEE0}"/>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xdr:row>
      <xdr:rowOff>39683</xdr:rowOff>
    </xdr:from>
    <xdr:ext cx="1119218"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25</xdr:row>
      <xdr:rowOff>191274</xdr:rowOff>
    </xdr:from>
    <xdr:ext cx="1119218"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424456</xdr:colOff>
      <xdr:row>17</xdr:row>
      <xdr:rowOff>114536</xdr:rowOff>
    </xdr:from>
    <xdr:to>
      <xdr:col>14</xdr:col>
      <xdr:colOff>434562</xdr:colOff>
      <xdr:row>26</xdr:row>
      <xdr:rowOff>70743</xdr:rowOff>
    </xdr:to>
    <xdr:cxnSp macro="">
      <xdr:nvCxnSpPr>
        <xdr:cNvPr id="11" name="Straight Arrow Connector 10">
          <a:extLst>
            <a:ext uri="{FF2B5EF4-FFF2-40B4-BE49-F238E27FC236}">
              <a16:creationId xmlns:a16="http://schemas.microsoft.com/office/drawing/2014/main" id="{C38BD8FB-24F2-DF45-B50E-2E231605624E}"/>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582786</xdr:colOff>
      <xdr:row>25</xdr:row>
      <xdr:rowOff>94324</xdr:rowOff>
    </xdr:from>
    <xdr:to>
      <xdr:col>14</xdr:col>
      <xdr:colOff>562573</xdr:colOff>
      <xdr:row>25</xdr:row>
      <xdr:rowOff>97692</xdr:rowOff>
    </xdr:to>
    <xdr:cxnSp macro="">
      <xdr:nvCxnSpPr>
        <xdr:cNvPr id="12" name="Straight Arrow Connector 11">
          <a:extLst>
            <a:ext uri="{FF2B5EF4-FFF2-40B4-BE49-F238E27FC236}">
              <a16:creationId xmlns:a16="http://schemas.microsoft.com/office/drawing/2014/main" id="{474F12E4-872F-6244-8308-CCE40D7FC4C6}"/>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669122</xdr:colOff>
      <xdr:row>16</xdr:row>
      <xdr:rowOff>121781</xdr:rowOff>
    </xdr:from>
    <xdr:ext cx="1119218"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19</xdr:col>
      <xdr:colOff>424456</xdr:colOff>
      <xdr:row>17</xdr:row>
      <xdr:rowOff>114536</xdr:rowOff>
    </xdr:from>
    <xdr:to>
      <xdr:col>19</xdr:col>
      <xdr:colOff>434562</xdr:colOff>
      <xdr:row>26</xdr:row>
      <xdr:rowOff>70743</xdr:rowOff>
    </xdr:to>
    <xdr:cxnSp macro="">
      <xdr:nvCxnSpPr>
        <xdr:cNvPr id="15" name="Straight Arrow Connector 14">
          <a:extLst>
            <a:ext uri="{FF2B5EF4-FFF2-40B4-BE49-F238E27FC236}">
              <a16:creationId xmlns:a16="http://schemas.microsoft.com/office/drawing/2014/main" id="{5AB18AD1-B004-9449-8757-E0C563AA971A}"/>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16</xdr:col>
      <xdr:colOff>582786</xdr:colOff>
      <xdr:row>25</xdr:row>
      <xdr:rowOff>94324</xdr:rowOff>
    </xdr:from>
    <xdr:to>
      <xdr:col>19</xdr:col>
      <xdr:colOff>562573</xdr:colOff>
      <xdr:row>25</xdr:row>
      <xdr:rowOff>97692</xdr:rowOff>
    </xdr:to>
    <xdr:cxnSp macro="">
      <xdr:nvCxnSpPr>
        <xdr:cNvPr id="16" name="Straight Arrow Connector 15">
          <a:extLst>
            <a:ext uri="{FF2B5EF4-FFF2-40B4-BE49-F238E27FC236}">
              <a16:creationId xmlns:a16="http://schemas.microsoft.com/office/drawing/2014/main" id="{647DC603-F684-8849-BFAA-7E0B118A0818}"/>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24</xdr:col>
      <xdr:colOff>424456</xdr:colOff>
      <xdr:row>17</xdr:row>
      <xdr:rowOff>114536</xdr:rowOff>
    </xdr:from>
    <xdr:to>
      <xdr:col>24</xdr:col>
      <xdr:colOff>434562</xdr:colOff>
      <xdr:row>26</xdr:row>
      <xdr:rowOff>70743</xdr:rowOff>
    </xdr:to>
    <xdr:cxnSp macro="">
      <xdr:nvCxnSpPr>
        <xdr:cNvPr id="19" name="Straight Arrow Connector 18">
          <a:extLst>
            <a:ext uri="{FF2B5EF4-FFF2-40B4-BE49-F238E27FC236}">
              <a16:creationId xmlns:a16="http://schemas.microsoft.com/office/drawing/2014/main" id="{4B1DE02F-F6D8-BA4B-9847-23D86E774D96}"/>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21</xdr:col>
      <xdr:colOff>582786</xdr:colOff>
      <xdr:row>25</xdr:row>
      <xdr:rowOff>94324</xdr:rowOff>
    </xdr:from>
    <xdr:to>
      <xdr:col>24</xdr:col>
      <xdr:colOff>562573</xdr:colOff>
      <xdr:row>25</xdr:row>
      <xdr:rowOff>97692</xdr:rowOff>
    </xdr:to>
    <xdr:cxnSp macro="">
      <xdr:nvCxnSpPr>
        <xdr:cNvPr id="20" name="Straight Arrow Connector 19">
          <a:extLst>
            <a:ext uri="{FF2B5EF4-FFF2-40B4-BE49-F238E27FC236}">
              <a16:creationId xmlns:a16="http://schemas.microsoft.com/office/drawing/2014/main" id="{C2474F42-77D9-DE45-B79E-71BB683C843B}"/>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23</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19</xdr:row>
      <xdr:rowOff>23581</xdr:rowOff>
    </xdr:from>
    <xdr:to>
      <xdr:col>3</xdr:col>
      <xdr:colOff>144854</xdr:colOff>
      <xdr:row>25</xdr:row>
      <xdr:rowOff>101061</xdr:rowOff>
    </xdr:to>
    <xdr:cxnSp macro="">
      <xdr:nvCxnSpPr>
        <xdr:cNvPr id="24" name="Straight Connector 23">
          <a:extLst>
            <a:ext uri="{FF2B5EF4-FFF2-40B4-BE49-F238E27FC236}">
              <a16:creationId xmlns:a16="http://schemas.microsoft.com/office/drawing/2014/main" id="{7016677E-2A60-14D2-B5DC-665A5D59DE0B}"/>
            </a:ext>
          </a:extLst>
        </xdr:cNvPr>
        <xdr:cNvCxnSpPr/>
      </xdr:nvCxnSpPr>
      <xdr:spPr>
        <a:xfrm flipV="1">
          <a:off x="13517960849" y="3257533"/>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18</xdr:row>
      <xdr:rowOff>80107</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19</xdr:row>
      <xdr:rowOff>121273</xdr:rowOff>
    </xdr:from>
    <xdr:to>
      <xdr:col>3</xdr:col>
      <xdr:colOff>168435</xdr:colOff>
      <xdr:row>24</xdr:row>
      <xdr:rowOff>192016</xdr:rowOff>
    </xdr:to>
    <xdr:cxnSp macro="">
      <xdr:nvCxnSpPr>
        <xdr:cNvPr id="26" name="Straight Connector 25">
          <a:extLst>
            <a:ext uri="{FF2B5EF4-FFF2-40B4-BE49-F238E27FC236}">
              <a16:creationId xmlns:a16="http://schemas.microsoft.com/office/drawing/2014/main" id="{A046F09F-E805-85E4-E9D2-4605BED85C67}"/>
            </a:ext>
          </a:extLst>
        </xdr:cNvPr>
        <xdr:cNvCxnSpPr/>
      </xdr:nvCxnSpPr>
      <xdr:spPr>
        <a:xfrm>
          <a:off x="13517937268" y="3355225"/>
          <a:ext cx="1741618" cy="108135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24</xdr:row>
      <xdr:rowOff>93582</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22</xdr:row>
      <xdr:rowOff>3369</xdr:rowOff>
    </xdr:from>
    <xdr:to>
      <xdr:col>2</xdr:col>
      <xdr:colOff>165067</xdr:colOff>
      <xdr:row>22</xdr:row>
      <xdr:rowOff>151592</xdr:rowOff>
    </xdr:to>
    <xdr:sp macro="" textlink="">
      <xdr:nvSpPr>
        <xdr:cNvPr id="30" name="Oval 29">
          <a:extLst>
            <a:ext uri="{FF2B5EF4-FFF2-40B4-BE49-F238E27FC236}">
              <a16:creationId xmlns:a16="http://schemas.microsoft.com/office/drawing/2014/main" id="{23E278CF-84B1-C50B-9CD3-D7E9443709A3}"/>
            </a:ext>
          </a:extLst>
        </xdr:cNvPr>
        <xdr:cNvSpPr/>
      </xdr:nvSpPr>
      <xdr:spPr>
        <a:xfrm>
          <a:off x="13518765968" y="3843687"/>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xdr:row>
      <xdr:rowOff>86851</xdr:rowOff>
    </xdr:from>
    <xdr:ext cx="1119218" cy="172227"/>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21</xdr:row>
      <xdr:rowOff>184538</xdr:rowOff>
    </xdr:from>
    <xdr:ext cx="111921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2</xdr:col>
      <xdr:colOff>87587</xdr:colOff>
      <xdr:row>19</xdr:row>
      <xdr:rowOff>107799</xdr:rowOff>
    </xdr:from>
    <xdr:to>
      <xdr:col>2</xdr:col>
      <xdr:colOff>97693</xdr:colOff>
      <xdr:row>21</xdr:row>
      <xdr:rowOff>178542</xdr:rowOff>
    </xdr:to>
    <xdr:cxnSp macro="">
      <xdr:nvCxnSpPr>
        <xdr:cNvPr id="34" name="Straight Arrow Connector 33">
          <a:extLst>
            <a:ext uri="{FF2B5EF4-FFF2-40B4-BE49-F238E27FC236}">
              <a16:creationId xmlns:a16="http://schemas.microsoft.com/office/drawing/2014/main" id="{BCD85487-09B9-1D35-C5D9-590AAEBF8B05}"/>
            </a:ext>
          </a:extLst>
        </xdr:cNvPr>
        <xdr:cNvCxnSpPr/>
      </xdr:nvCxnSpPr>
      <xdr:spPr>
        <a:xfrm flipH="1" flipV="1">
          <a:off x="13518833342" y="3543873"/>
          <a:ext cx="10106" cy="474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279602</xdr:colOff>
      <xdr:row>20</xdr:row>
      <xdr:rowOff>90213</xdr:rowOff>
    </xdr:from>
    <xdr:ext cx="1119218" cy="172227"/>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xdr:col>
      <xdr:colOff>296445</xdr:colOff>
      <xdr:row>17</xdr:row>
      <xdr:rowOff>13475</xdr:rowOff>
    </xdr:from>
    <xdr:to>
      <xdr:col>3</xdr:col>
      <xdr:colOff>434562</xdr:colOff>
      <xdr:row>23</xdr:row>
      <xdr:rowOff>90955</xdr:rowOff>
    </xdr:to>
    <xdr:cxnSp macro="">
      <xdr:nvCxnSpPr>
        <xdr:cNvPr id="36" name="Straight Connector 35">
          <a:extLst>
            <a:ext uri="{FF2B5EF4-FFF2-40B4-BE49-F238E27FC236}">
              <a16:creationId xmlns:a16="http://schemas.microsoft.com/office/drawing/2014/main" id="{2743D0AE-D953-9047-88A7-F4DC3F02877A}"/>
            </a:ext>
          </a:extLst>
        </xdr:cNvPr>
        <xdr:cNvCxnSpPr/>
      </xdr:nvCxnSpPr>
      <xdr:spPr>
        <a:xfrm flipV="1">
          <a:off x="13517671141" y="3045305"/>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16</xdr:row>
      <xdr:rowOff>107057</xdr:rowOff>
    </xdr:from>
    <xdr:ext cx="1119218"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474988</xdr:colOff>
      <xdr:row>20</xdr:row>
      <xdr:rowOff>104430</xdr:rowOff>
    </xdr:from>
    <xdr:to>
      <xdr:col>2</xdr:col>
      <xdr:colOff>629948</xdr:colOff>
      <xdr:row>21</xdr:row>
      <xdr:rowOff>50531</xdr:rowOff>
    </xdr:to>
    <xdr:sp macro="" textlink="">
      <xdr:nvSpPr>
        <xdr:cNvPr id="39" name="Oval 38">
          <a:extLst>
            <a:ext uri="{FF2B5EF4-FFF2-40B4-BE49-F238E27FC236}">
              <a16:creationId xmlns:a16="http://schemas.microsoft.com/office/drawing/2014/main" id="{AACED90A-C686-B50D-4917-7BB9028F88C2}"/>
            </a:ext>
          </a:extLst>
        </xdr:cNvPr>
        <xdr:cNvSpPr/>
      </xdr:nvSpPr>
      <xdr:spPr>
        <a:xfrm>
          <a:off x="13518301087" y="414687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20</xdr:row>
      <xdr:rowOff>80108</xdr:rowOff>
    </xdr:from>
    <xdr:ext cx="1119218" cy="197811"/>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twoCellAnchor>
    <xdr:from>
      <xdr:col>2</xdr:col>
      <xdr:colOff>538993</xdr:colOff>
      <xdr:row>21</xdr:row>
      <xdr:rowOff>60637</xdr:rowOff>
    </xdr:from>
    <xdr:to>
      <xdr:col>2</xdr:col>
      <xdr:colOff>549099</xdr:colOff>
      <xdr:row>23</xdr:row>
      <xdr:rowOff>154960</xdr:rowOff>
    </xdr:to>
    <xdr:cxnSp macro="">
      <xdr:nvCxnSpPr>
        <xdr:cNvPr id="41" name="Straight Arrow Connector 40">
          <a:extLst>
            <a:ext uri="{FF2B5EF4-FFF2-40B4-BE49-F238E27FC236}">
              <a16:creationId xmlns:a16="http://schemas.microsoft.com/office/drawing/2014/main" id="{951F45E8-C7BA-BB2F-980F-C651D90CF031}"/>
            </a:ext>
          </a:extLst>
        </xdr:cNvPr>
        <xdr:cNvCxnSpPr/>
      </xdr:nvCxnSpPr>
      <xdr:spPr>
        <a:xfrm>
          <a:off x="13518381936" y="4305199"/>
          <a:ext cx="10106" cy="4985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57268</xdr:colOff>
      <xdr:row>22</xdr:row>
      <xdr:rowOff>9364</xdr:rowOff>
    </xdr:from>
    <xdr:ext cx="1119218" cy="172227"/>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458144</xdr:colOff>
      <xdr:row>23</xdr:row>
      <xdr:rowOff>138117</xdr:rowOff>
    </xdr:from>
    <xdr:to>
      <xdr:col>2</xdr:col>
      <xdr:colOff>613104</xdr:colOff>
      <xdr:row>24</xdr:row>
      <xdr:rowOff>84218</xdr:rowOff>
    </xdr:to>
    <xdr:sp macro="" textlink="">
      <xdr:nvSpPr>
        <xdr:cNvPr id="45" name="Oval 44">
          <a:extLst>
            <a:ext uri="{FF2B5EF4-FFF2-40B4-BE49-F238E27FC236}">
              <a16:creationId xmlns:a16="http://schemas.microsoft.com/office/drawing/2014/main" id="{9189E7CF-8999-545E-9BAC-F361AFDC5137}"/>
            </a:ext>
          </a:extLst>
        </xdr:cNvPr>
        <xdr:cNvSpPr/>
      </xdr:nvSpPr>
      <xdr:spPr>
        <a:xfrm>
          <a:off x="13518317931" y="478692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346978</xdr:colOff>
      <xdr:row>23</xdr:row>
      <xdr:rowOff>171062</xdr:rowOff>
    </xdr:from>
    <xdr:ext cx="1691086" cy="197811"/>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r>
                      <a:rPr lang="he-IL" sz="1100" b="0" i="1">
                        <a:latin typeface="Cambria Math" panose="02040503050406030204" pitchFamily="18" charset="0"/>
                      </a:rPr>
                      <m:t> </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𝑇</a:t>
              </a:r>
              <a:r>
                <a:rPr lang="he-IL" sz="1100" b="0" i="0">
                  <a:latin typeface="Cambria Math" panose="02040503050406030204" pitchFamily="18" charset="0"/>
                </a:rPr>
                <a:t> </a:t>
              </a:r>
              <a:endParaRPr lang="en-US" sz="1100"/>
            </a:p>
          </xdr:txBody>
        </xdr:sp>
      </mc:Fallback>
    </mc:AlternateContent>
    <xdr:clientData/>
  </xdr:oneCellAnchor>
  <xdr:oneCellAnchor>
    <xdr:from>
      <xdr:col>1</xdr:col>
      <xdr:colOff>764695</xdr:colOff>
      <xdr:row>26</xdr:row>
      <xdr:rowOff>107063</xdr:rowOff>
    </xdr:from>
    <xdr:ext cx="1119218"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8</xdr:col>
      <xdr:colOff>117906</xdr:colOff>
      <xdr:row>14</xdr:row>
      <xdr:rowOff>198012</xdr:rowOff>
    </xdr:from>
    <xdr:ext cx="647599"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8</xdr:col>
      <xdr:colOff>107799</xdr:colOff>
      <xdr:row>17</xdr:row>
      <xdr:rowOff>16102</xdr:rowOff>
    </xdr:from>
    <xdr:ext cx="647599"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〖↓𝑄〗_𝐵∗𝑃_𝐵↑</a:t>
              </a:r>
              <a:endParaRPr lang="en-US" sz="1100"/>
            </a:p>
          </xdr:txBody>
        </xdr:sp>
      </mc:Fallback>
    </mc:AlternateContent>
    <xdr:clientData/>
  </xdr:oneCellAnchor>
  <xdr:oneCellAnchor>
    <xdr:from>
      <xdr:col>8</xdr:col>
      <xdr:colOff>84219</xdr:colOff>
      <xdr:row>25</xdr:row>
      <xdr:rowOff>22840</xdr:rowOff>
    </xdr:from>
    <xdr:ext cx="64759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7</xdr:col>
      <xdr:colOff>552467</xdr:colOff>
      <xdr:row>27</xdr:row>
      <xdr:rowOff>46420</xdr:rowOff>
    </xdr:from>
    <xdr:ext cx="1223649"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↓𝑄_𝐶∗𝑃_𝐶↓</a:t>
              </a:r>
              <a:endParaRPr lang="en-US" sz="1100"/>
            </a:p>
          </xdr:txBody>
        </xdr:sp>
      </mc:Fallback>
    </mc:AlternateContent>
    <xdr:clientData/>
  </xdr:oneCellAnchor>
  <xdr:twoCellAnchor>
    <xdr:from>
      <xdr:col>3</xdr:col>
      <xdr:colOff>434562</xdr:colOff>
      <xdr:row>35</xdr:row>
      <xdr:rowOff>70743</xdr:rowOff>
    </xdr:from>
    <xdr:to>
      <xdr:col>3</xdr:col>
      <xdr:colOff>437931</xdr:colOff>
      <xdr:row>46</xdr:row>
      <xdr:rowOff>70743</xdr:rowOff>
    </xdr:to>
    <xdr:cxnSp macro="">
      <xdr:nvCxnSpPr>
        <xdr:cNvPr id="53" name="Straight Arrow Connector 52">
          <a:extLst>
            <a:ext uri="{FF2B5EF4-FFF2-40B4-BE49-F238E27FC236}">
              <a16:creationId xmlns:a16="http://schemas.microsoft.com/office/drawing/2014/main" id="{FCB36FCA-18FC-BB4F-9452-C93CF9243785}"/>
            </a:ext>
          </a:extLst>
        </xdr:cNvPr>
        <xdr:cNvCxnSpPr/>
      </xdr:nvCxnSpPr>
      <xdr:spPr>
        <a:xfrm flipH="1" flipV="1">
          <a:off x="13537602845" y="3346206"/>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45</xdr:row>
      <xdr:rowOff>94324</xdr:rowOff>
    </xdr:from>
    <xdr:to>
      <xdr:col>3</xdr:col>
      <xdr:colOff>562573</xdr:colOff>
      <xdr:row>45</xdr:row>
      <xdr:rowOff>97692</xdr:rowOff>
    </xdr:to>
    <xdr:cxnSp macro="">
      <xdr:nvCxnSpPr>
        <xdr:cNvPr id="54" name="Straight Arrow Connector 53">
          <a:extLst>
            <a:ext uri="{FF2B5EF4-FFF2-40B4-BE49-F238E27FC236}">
              <a16:creationId xmlns:a16="http://schemas.microsoft.com/office/drawing/2014/main" id="{AA9F559A-F44B-A049-9384-10C59AAA0B34}"/>
            </a:ext>
          </a:extLst>
        </xdr:cNvPr>
        <xdr:cNvCxnSpPr/>
      </xdr:nvCxnSpPr>
      <xdr:spPr>
        <a:xfrm flipV="1">
          <a:off x="13537478203" y="5416951"/>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38</xdr:row>
      <xdr:rowOff>23581</xdr:rowOff>
    </xdr:from>
    <xdr:to>
      <xdr:col>3</xdr:col>
      <xdr:colOff>144854</xdr:colOff>
      <xdr:row>44</xdr:row>
      <xdr:rowOff>101061</xdr:rowOff>
    </xdr:to>
    <xdr:cxnSp macro="">
      <xdr:nvCxnSpPr>
        <xdr:cNvPr id="57" name="Straight Connector 56">
          <a:extLst>
            <a:ext uri="{FF2B5EF4-FFF2-40B4-BE49-F238E27FC236}">
              <a16:creationId xmlns:a16="http://schemas.microsoft.com/office/drawing/2014/main" id="{39C8EDDD-C26B-C440-B133-DD4F9F2C79C2}"/>
            </a:ext>
          </a:extLst>
        </xdr:cNvPr>
        <xdr:cNvCxnSpPr/>
      </xdr:nvCxnSpPr>
      <xdr:spPr>
        <a:xfrm flipV="1">
          <a:off x="13537895922" y="3913193"/>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79612</xdr:rowOff>
    </xdr:from>
    <xdr:to>
      <xdr:col>3</xdr:col>
      <xdr:colOff>409433</xdr:colOff>
      <xdr:row>43</xdr:row>
      <xdr:rowOff>192016</xdr:rowOff>
    </xdr:to>
    <xdr:cxnSp macro="">
      <xdr:nvCxnSpPr>
        <xdr:cNvPr id="59" name="Straight Connector 58">
          <a:extLst>
            <a:ext uri="{FF2B5EF4-FFF2-40B4-BE49-F238E27FC236}">
              <a16:creationId xmlns:a16="http://schemas.microsoft.com/office/drawing/2014/main" id="{B4233FC2-73CA-A744-B83B-A1B0AAF4393A}"/>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41</xdr:row>
      <xdr:rowOff>3369</xdr:rowOff>
    </xdr:from>
    <xdr:to>
      <xdr:col>2</xdr:col>
      <xdr:colOff>165067</xdr:colOff>
      <xdr:row>41</xdr:row>
      <xdr:rowOff>151592</xdr:rowOff>
    </xdr:to>
    <xdr:sp macro="" textlink="">
      <xdr:nvSpPr>
        <xdr:cNvPr id="61" name="Oval 60">
          <a:extLst>
            <a:ext uri="{FF2B5EF4-FFF2-40B4-BE49-F238E27FC236}">
              <a16:creationId xmlns:a16="http://schemas.microsoft.com/office/drawing/2014/main" id="{05901328-7A00-0D4E-9BA0-E9B716E35F89}"/>
            </a:ext>
          </a:extLst>
        </xdr:cNvPr>
        <xdr:cNvSpPr/>
      </xdr:nvSpPr>
      <xdr:spPr>
        <a:xfrm>
          <a:off x="13538702156" y="450713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36</xdr:row>
      <xdr:rowOff>13475</xdr:rowOff>
    </xdr:from>
    <xdr:to>
      <xdr:col>3</xdr:col>
      <xdr:colOff>434562</xdr:colOff>
      <xdr:row>42</xdr:row>
      <xdr:rowOff>90955</xdr:rowOff>
    </xdr:to>
    <xdr:cxnSp macro="">
      <xdr:nvCxnSpPr>
        <xdr:cNvPr id="66" name="Straight Connector 65">
          <a:extLst>
            <a:ext uri="{FF2B5EF4-FFF2-40B4-BE49-F238E27FC236}">
              <a16:creationId xmlns:a16="http://schemas.microsoft.com/office/drawing/2014/main" id="{4687BE4E-7A77-8F4B-BD6E-5A51D0E24535}"/>
            </a:ext>
          </a:extLst>
        </xdr:cNvPr>
        <xdr:cNvCxnSpPr/>
      </xdr:nvCxnSpPr>
      <xdr:spPr>
        <a:xfrm flipV="1">
          <a:off x="13537606214" y="3493654"/>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1</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185760</xdr:colOff>
      <xdr:row>41</xdr:row>
      <xdr:rowOff>117523</xdr:rowOff>
    </xdr:from>
    <xdr:to>
      <xdr:col>3</xdr:col>
      <xdr:colOff>439761</xdr:colOff>
      <xdr:row>41</xdr:row>
      <xdr:rowOff>144060</xdr:rowOff>
    </xdr:to>
    <xdr:cxnSp macro="">
      <xdr:nvCxnSpPr>
        <xdr:cNvPr id="77" name="Straight Connector 76">
          <a:extLst>
            <a:ext uri="{FF2B5EF4-FFF2-40B4-BE49-F238E27FC236}">
              <a16:creationId xmlns:a16="http://schemas.microsoft.com/office/drawing/2014/main" id="{9FCA3732-62E3-3133-17BB-09609B8FD22F}"/>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96007</xdr:colOff>
      <xdr:row>37</xdr:row>
      <xdr:rowOff>120698</xdr:rowOff>
    </xdr:from>
    <xdr:to>
      <xdr:col>3</xdr:col>
      <xdr:colOff>422038</xdr:colOff>
      <xdr:row>41</xdr:row>
      <xdr:rowOff>82787</xdr:rowOff>
    </xdr:to>
    <xdr:sp macro="" textlink="">
      <xdr:nvSpPr>
        <xdr:cNvPr id="87" name="Triangle 86">
          <a:extLst>
            <a:ext uri="{FF2B5EF4-FFF2-40B4-BE49-F238E27FC236}">
              <a16:creationId xmlns:a16="http://schemas.microsoft.com/office/drawing/2014/main" id="{326A3C43-DD55-445B-4F0E-47DD497C80B3}"/>
            </a:ext>
          </a:extLst>
        </xdr:cNvPr>
        <xdr:cNvSpPr/>
      </xdr:nvSpPr>
      <xdr:spPr>
        <a:xfrm>
          <a:off x="13522093462" y="7639098"/>
          <a:ext cx="1151531" cy="774889"/>
        </a:xfrm>
        <a:prstGeom prst="triangle">
          <a:avLst>
            <a:gd name="adj" fmla="val 1705"/>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434562</xdr:colOff>
      <xdr:row>35</xdr:row>
      <xdr:rowOff>70743</xdr:rowOff>
    </xdr:from>
    <xdr:to>
      <xdr:col>9</xdr:col>
      <xdr:colOff>437931</xdr:colOff>
      <xdr:row>46</xdr:row>
      <xdr:rowOff>70743</xdr:rowOff>
    </xdr:to>
    <xdr:cxnSp macro="">
      <xdr:nvCxnSpPr>
        <xdr:cNvPr id="88" name="Straight Arrow Connector 87">
          <a:extLst>
            <a:ext uri="{FF2B5EF4-FFF2-40B4-BE49-F238E27FC236}">
              <a16:creationId xmlns:a16="http://schemas.microsoft.com/office/drawing/2014/main" id="{D608549C-795D-A643-9A21-DA4654BED920}"/>
            </a:ext>
          </a:extLst>
        </xdr:cNvPr>
        <xdr:cNvCxnSpPr/>
      </xdr:nvCxnSpPr>
      <xdr:spPr>
        <a:xfrm flipH="1" flipV="1">
          <a:off x="13537602845" y="7235818"/>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45</xdr:row>
      <xdr:rowOff>94324</xdr:rowOff>
    </xdr:from>
    <xdr:to>
      <xdr:col>9</xdr:col>
      <xdr:colOff>562573</xdr:colOff>
      <xdr:row>45</xdr:row>
      <xdr:rowOff>97692</xdr:rowOff>
    </xdr:to>
    <xdr:cxnSp macro="">
      <xdr:nvCxnSpPr>
        <xdr:cNvPr id="89" name="Straight Arrow Connector 88">
          <a:extLst>
            <a:ext uri="{FF2B5EF4-FFF2-40B4-BE49-F238E27FC236}">
              <a16:creationId xmlns:a16="http://schemas.microsoft.com/office/drawing/2014/main" id="{1F206E05-5582-0D48-8FF3-E0864BA9A0C7}"/>
            </a:ext>
          </a:extLst>
        </xdr:cNvPr>
        <xdr:cNvCxnSpPr/>
      </xdr:nvCxnSpPr>
      <xdr:spPr>
        <a:xfrm flipV="1">
          <a:off x="13537478203" y="9306563"/>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6737</xdr:colOff>
      <xdr:row>38</xdr:row>
      <xdr:rowOff>23581</xdr:rowOff>
    </xdr:from>
    <xdr:to>
      <xdr:col>9</xdr:col>
      <xdr:colOff>144854</xdr:colOff>
      <xdr:row>44</xdr:row>
      <xdr:rowOff>101061</xdr:rowOff>
    </xdr:to>
    <xdr:cxnSp macro="">
      <xdr:nvCxnSpPr>
        <xdr:cNvPr id="92" name="Straight Connector 91">
          <a:extLst>
            <a:ext uri="{FF2B5EF4-FFF2-40B4-BE49-F238E27FC236}">
              <a16:creationId xmlns:a16="http://schemas.microsoft.com/office/drawing/2014/main" id="{8CDE7F0F-C47C-B24E-BD1C-173D5F475A7F}"/>
            </a:ext>
          </a:extLst>
        </xdr:cNvPr>
        <xdr:cNvCxnSpPr/>
      </xdr:nvCxnSpPr>
      <xdr:spPr>
        <a:xfrm flipV="1">
          <a:off x="13537895922" y="7802805"/>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37</xdr:row>
      <xdr:rowOff>79612</xdr:rowOff>
    </xdr:from>
    <xdr:to>
      <xdr:col>9</xdr:col>
      <xdr:colOff>409433</xdr:colOff>
      <xdr:row>43</xdr:row>
      <xdr:rowOff>192016</xdr:rowOff>
    </xdr:to>
    <xdr:cxnSp macro="">
      <xdr:nvCxnSpPr>
        <xdr:cNvPr id="94" name="Straight Connector 93">
          <a:extLst>
            <a:ext uri="{FF2B5EF4-FFF2-40B4-BE49-F238E27FC236}">
              <a16:creationId xmlns:a16="http://schemas.microsoft.com/office/drawing/2014/main" id="{72895E6E-4F0C-F84D-8CBC-BF88A949BA76}"/>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41</xdr:row>
      <xdr:rowOff>3369</xdr:rowOff>
    </xdr:from>
    <xdr:to>
      <xdr:col>8</xdr:col>
      <xdr:colOff>165067</xdr:colOff>
      <xdr:row>41</xdr:row>
      <xdr:rowOff>151592</xdr:rowOff>
    </xdr:to>
    <xdr:sp macro="" textlink="">
      <xdr:nvSpPr>
        <xdr:cNvPr id="96" name="Oval 95">
          <a:extLst>
            <a:ext uri="{FF2B5EF4-FFF2-40B4-BE49-F238E27FC236}">
              <a16:creationId xmlns:a16="http://schemas.microsoft.com/office/drawing/2014/main" id="{2B46C1BC-6E19-0F4B-9F03-95F6602243AF}"/>
            </a:ext>
          </a:extLst>
        </xdr:cNvPr>
        <xdr:cNvSpPr/>
      </xdr:nvSpPr>
      <xdr:spPr>
        <a:xfrm>
          <a:off x="13538702156" y="839674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296445</xdr:colOff>
      <xdr:row>36</xdr:row>
      <xdr:rowOff>13475</xdr:rowOff>
    </xdr:from>
    <xdr:to>
      <xdr:col>9</xdr:col>
      <xdr:colOff>434562</xdr:colOff>
      <xdr:row>42</xdr:row>
      <xdr:rowOff>90955</xdr:rowOff>
    </xdr:to>
    <xdr:cxnSp macro="">
      <xdr:nvCxnSpPr>
        <xdr:cNvPr id="99" name="Straight Connector 98">
          <a:extLst>
            <a:ext uri="{FF2B5EF4-FFF2-40B4-BE49-F238E27FC236}">
              <a16:creationId xmlns:a16="http://schemas.microsoft.com/office/drawing/2014/main" id="{C310CC27-1DF6-684A-AFC3-F9E2ED22F86E}"/>
            </a:ext>
          </a:extLst>
        </xdr:cNvPr>
        <xdr:cNvCxnSpPr/>
      </xdr:nvCxnSpPr>
      <xdr:spPr>
        <a:xfrm flipV="1">
          <a:off x="13537606214" y="7383266"/>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440869</xdr:colOff>
      <xdr:row>39</xdr:row>
      <xdr:rowOff>77893</xdr:rowOff>
    </xdr:from>
    <xdr:to>
      <xdr:col>8</xdr:col>
      <xdr:colOff>595829</xdr:colOff>
      <xdr:row>40</xdr:row>
      <xdr:rowOff>23994</xdr:rowOff>
    </xdr:to>
    <xdr:sp macro="" textlink="">
      <xdr:nvSpPr>
        <xdr:cNvPr id="101" name="Oval 100">
          <a:extLst>
            <a:ext uri="{FF2B5EF4-FFF2-40B4-BE49-F238E27FC236}">
              <a16:creationId xmlns:a16="http://schemas.microsoft.com/office/drawing/2014/main" id="{0898FEE9-3E36-134E-AB91-A10AFCCEFC41}"/>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7</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8</xdr:col>
      <xdr:colOff>185760</xdr:colOff>
      <xdr:row>41</xdr:row>
      <xdr:rowOff>117523</xdr:rowOff>
    </xdr:from>
    <xdr:to>
      <xdr:col>9</xdr:col>
      <xdr:colOff>439761</xdr:colOff>
      <xdr:row>41</xdr:row>
      <xdr:rowOff>144060</xdr:rowOff>
    </xdr:to>
    <xdr:cxnSp macro="">
      <xdr:nvCxnSpPr>
        <xdr:cNvPr id="104" name="Straight Connector 103">
          <a:extLst>
            <a:ext uri="{FF2B5EF4-FFF2-40B4-BE49-F238E27FC236}">
              <a16:creationId xmlns:a16="http://schemas.microsoft.com/office/drawing/2014/main" id="{D6C73FE3-159A-D24E-94D2-DCA16FEE81CE}"/>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636895</xdr:colOff>
      <xdr:row>39</xdr:row>
      <xdr:rowOff>189552</xdr:rowOff>
    </xdr:from>
    <xdr:to>
      <xdr:col>9</xdr:col>
      <xdr:colOff>432178</xdr:colOff>
      <xdr:row>39</xdr:row>
      <xdr:rowOff>193344</xdr:rowOff>
    </xdr:to>
    <xdr:cxnSp macro="">
      <xdr:nvCxnSpPr>
        <xdr:cNvPr id="105" name="Straight Connector 104">
          <a:extLst>
            <a:ext uri="{FF2B5EF4-FFF2-40B4-BE49-F238E27FC236}">
              <a16:creationId xmlns:a16="http://schemas.microsoft.com/office/drawing/2014/main" id="{D8F59684-740B-D348-99BE-2E023A603580}"/>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580029</xdr:colOff>
      <xdr:row>37</xdr:row>
      <xdr:rowOff>113731</xdr:rowOff>
    </xdr:from>
    <xdr:to>
      <xdr:col>9</xdr:col>
      <xdr:colOff>417014</xdr:colOff>
      <xdr:row>39</xdr:row>
      <xdr:rowOff>155433</xdr:rowOff>
    </xdr:to>
    <xdr:sp macro="" textlink="">
      <xdr:nvSpPr>
        <xdr:cNvPr id="106" name="Triangle 105">
          <a:extLst>
            <a:ext uri="{FF2B5EF4-FFF2-40B4-BE49-F238E27FC236}">
              <a16:creationId xmlns:a16="http://schemas.microsoft.com/office/drawing/2014/main" id="{B928322F-5857-804F-A80B-0F45130AB224}"/>
            </a:ext>
          </a:extLst>
        </xdr:cNvPr>
        <xdr:cNvSpPr/>
      </xdr:nvSpPr>
      <xdr:spPr>
        <a:xfrm>
          <a:off x="13532665075" y="7688238"/>
          <a:ext cx="663433" cy="451135"/>
        </a:xfrm>
        <a:prstGeom prst="triangle">
          <a:avLst>
            <a:gd name="adj" fmla="val 170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434562</xdr:colOff>
      <xdr:row>55</xdr:row>
      <xdr:rowOff>70743</xdr:rowOff>
    </xdr:from>
    <xdr:to>
      <xdr:col>3</xdr:col>
      <xdr:colOff>437931</xdr:colOff>
      <xdr:row>66</xdr:row>
      <xdr:rowOff>70743</xdr:rowOff>
    </xdr:to>
    <xdr:cxnSp macro="">
      <xdr:nvCxnSpPr>
        <xdr:cNvPr id="107" name="Straight Arrow Connector 106">
          <a:extLst>
            <a:ext uri="{FF2B5EF4-FFF2-40B4-BE49-F238E27FC236}">
              <a16:creationId xmlns:a16="http://schemas.microsoft.com/office/drawing/2014/main" id="{31ECFB3C-8E6D-CD47-B408-2B4DB421DCEE}"/>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65</xdr:row>
      <xdr:rowOff>94324</xdr:rowOff>
    </xdr:from>
    <xdr:to>
      <xdr:col>3</xdr:col>
      <xdr:colOff>562573</xdr:colOff>
      <xdr:row>65</xdr:row>
      <xdr:rowOff>97692</xdr:rowOff>
    </xdr:to>
    <xdr:cxnSp macro="">
      <xdr:nvCxnSpPr>
        <xdr:cNvPr id="108" name="Straight Arrow Connector 107">
          <a:extLst>
            <a:ext uri="{FF2B5EF4-FFF2-40B4-BE49-F238E27FC236}">
              <a16:creationId xmlns:a16="http://schemas.microsoft.com/office/drawing/2014/main" id="{0CAA1582-FC59-4C44-9EF1-BA204AA924B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58</xdr:row>
      <xdr:rowOff>23581</xdr:rowOff>
    </xdr:from>
    <xdr:to>
      <xdr:col>3</xdr:col>
      <xdr:colOff>419263</xdr:colOff>
      <xdr:row>65</xdr:row>
      <xdr:rowOff>93621</xdr:rowOff>
    </xdr:to>
    <xdr:cxnSp macro="">
      <xdr:nvCxnSpPr>
        <xdr:cNvPr id="111" name="Straight Connector 110">
          <a:extLst>
            <a:ext uri="{FF2B5EF4-FFF2-40B4-BE49-F238E27FC236}">
              <a16:creationId xmlns:a16="http://schemas.microsoft.com/office/drawing/2014/main" id="{A82D6784-CFE2-E846-8EB3-A32040067B46}"/>
            </a:ext>
          </a:extLst>
        </xdr:cNvPr>
        <xdr:cNvCxnSpPr/>
      </xdr:nvCxnSpPr>
      <xdr:spPr>
        <a:xfrm flipV="1">
          <a:off x="13535432051" y="11828068"/>
          <a:ext cx="2065154"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58</xdr:row>
      <xdr:rowOff>121273</xdr:rowOff>
    </xdr:from>
    <xdr:to>
      <xdr:col>3</xdr:col>
      <xdr:colOff>168435</xdr:colOff>
      <xdr:row>63</xdr:row>
      <xdr:rowOff>192016</xdr:rowOff>
    </xdr:to>
    <xdr:cxnSp macro="">
      <xdr:nvCxnSpPr>
        <xdr:cNvPr id="113" name="Straight Connector 112">
          <a:extLst>
            <a:ext uri="{FF2B5EF4-FFF2-40B4-BE49-F238E27FC236}">
              <a16:creationId xmlns:a16="http://schemas.microsoft.com/office/drawing/2014/main" id="{B436EB8B-E6A0-1343-AC31-8C29C0E4B8DA}"/>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61</xdr:row>
      <xdr:rowOff>3369</xdr:rowOff>
    </xdr:from>
    <xdr:to>
      <xdr:col>2</xdr:col>
      <xdr:colOff>165067</xdr:colOff>
      <xdr:row>61</xdr:row>
      <xdr:rowOff>151592</xdr:rowOff>
    </xdr:to>
    <xdr:sp macro="" textlink="">
      <xdr:nvSpPr>
        <xdr:cNvPr id="115" name="Oval 114">
          <a:extLst>
            <a:ext uri="{FF2B5EF4-FFF2-40B4-BE49-F238E27FC236}">
              <a16:creationId xmlns:a16="http://schemas.microsoft.com/office/drawing/2014/main" id="{41C97DDD-2508-0943-8FBC-B821A9652768}"/>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65</xdr:row>
      <xdr:rowOff>86851</xdr:rowOff>
    </xdr:from>
    <xdr:ext cx="111921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60</xdr:row>
      <xdr:rowOff>184538</xdr:rowOff>
    </xdr:from>
    <xdr:ext cx="111921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56</xdr:row>
      <xdr:rowOff>13475</xdr:rowOff>
    </xdr:from>
    <xdr:to>
      <xdr:col>3</xdr:col>
      <xdr:colOff>434562</xdr:colOff>
      <xdr:row>62</xdr:row>
      <xdr:rowOff>90955</xdr:rowOff>
    </xdr:to>
    <xdr:cxnSp macro="">
      <xdr:nvCxnSpPr>
        <xdr:cNvPr id="120" name="Straight Connector 119">
          <a:extLst>
            <a:ext uri="{FF2B5EF4-FFF2-40B4-BE49-F238E27FC236}">
              <a16:creationId xmlns:a16="http://schemas.microsoft.com/office/drawing/2014/main" id="{BC67E1EC-6ECF-F84E-87BC-BEF8D9FD56F5}"/>
            </a:ext>
          </a:extLst>
        </xdr:cNvPr>
        <xdr:cNvCxnSpPr/>
      </xdr:nvCxnSpPr>
      <xdr:spPr>
        <a:xfrm flipV="1">
          <a:off x="13535416752" y="3473411"/>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55</xdr:row>
      <xdr:rowOff>107057</xdr:rowOff>
    </xdr:from>
    <xdr:ext cx="111921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9</xdr:col>
      <xdr:colOff>434562</xdr:colOff>
      <xdr:row>55</xdr:row>
      <xdr:rowOff>70743</xdr:rowOff>
    </xdr:from>
    <xdr:to>
      <xdr:col>9</xdr:col>
      <xdr:colOff>437931</xdr:colOff>
      <xdr:row>66</xdr:row>
      <xdr:rowOff>70743</xdr:rowOff>
    </xdr:to>
    <xdr:cxnSp macro="">
      <xdr:nvCxnSpPr>
        <xdr:cNvPr id="129" name="Straight Arrow Connector 128">
          <a:extLst>
            <a:ext uri="{FF2B5EF4-FFF2-40B4-BE49-F238E27FC236}">
              <a16:creationId xmlns:a16="http://schemas.microsoft.com/office/drawing/2014/main" id="{BBC3483A-5B01-7A4D-A983-A4109F79C07D}"/>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65</xdr:row>
      <xdr:rowOff>94324</xdr:rowOff>
    </xdr:from>
    <xdr:to>
      <xdr:col>9</xdr:col>
      <xdr:colOff>562573</xdr:colOff>
      <xdr:row>65</xdr:row>
      <xdr:rowOff>97692</xdr:rowOff>
    </xdr:to>
    <xdr:cxnSp macro="">
      <xdr:nvCxnSpPr>
        <xdr:cNvPr id="130" name="Straight Arrow Connector 129">
          <a:extLst>
            <a:ext uri="{FF2B5EF4-FFF2-40B4-BE49-F238E27FC236}">
              <a16:creationId xmlns:a16="http://schemas.microsoft.com/office/drawing/2014/main" id="{BA025C14-377F-1C45-8C1E-F0C01E97242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58</xdr:row>
      <xdr:rowOff>23581</xdr:rowOff>
    </xdr:from>
    <xdr:to>
      <xdr:col>9</xdr:col>
      <xdr:colOff>455897</xdr:colOff>
      <xdr:row>65</xdr:row>
      <xdr:rowOff>93621</xdr:rowOff>
    </xdr:to>
    <xdr:cxnSp macro="">
      <xdr:nvCxnSpPr>
        <xdr:cNvPr id="133" name="Straight Connector 132">
          <a:extLst>
            <a:ext uri="{FF2B5EF4-FFF2-40B4-BE49-F238E27FC236}">
              <a16:creationId xmlns:a16="http://schemas.microsoft.com/office/drawing/2014/main" id="{073C736D-5AA2-D948-B06C-68EB57321F03}"/>
            </a:ext>
          </a:extLst>
        </xdr:cNvPr>
        <xdr:cNvCxnSpPr/>
      </xdr:nvCxnSpPr>
      <xdr:spPr>
        <a:xfrm flipV="1">
          <a:off x="13530437532" y="11828068"/>
          <a:ext cx="2101788"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58</xdr:row>
      <xdr:rowOff>121273</xdr:rowOff>
    </xdr:from>
    <xdr:to>
      <xdr:col>9</xdr:col>
      <xdr:colOff>168435</xdr:colOff>
      <xdr:row>63</xdr:row>
      <xdr:rowOff>192016</xdr:rowOff>
    </xdr:to>
    <xdr:cxnSp macro="">
      <xdr:nvCxnSpPr>
        <xdr:cNvPr id="135" name="Straight Connector 134">
          <a:extLst>
            <a:ext uri="{FF2B5EF4-FFF2-40B4-BE49-F238E27FC236}">
              <a16:creationId xmlns:a16="http://schemas.microsoft.com/office/drawing/2014/main" id="{CA950293-8430-8444-A8E6-18A2E6ECB235}"/>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61</xdr:row>
      <xdr:rowOff>3369</xdr:rowOff>
    </xdr:from>
    <xdr:to>
      <xdr:col>8</xdr:col>
      <xdr:colOff>165067</xdr:colOff>
      <xdr:row>61</xdr:row>
      <xdr:rowOff>151592</xdr:rowOff>
    </xdr:to>
    <xdr:sp macro="" textlink="">
      <xdr:nvSpPr>
        <xdr:cNvPr id="137" name="Oval 136">
          <a:extLst>
            <a:ext uri="{FF2B5EF4-FFF2-40B4-BE49-F238E27FC236}">
              <a16:creationId xmlns:a16="http://schemas.microsoft.com/office/drawing/2014/main" id="{5703EDA4-32D7-B54A-A523-9EB375DC4B36}"/>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207315</xdr:colOff>
      <xdr:row>65</xdr:row>
      <xdr:rowOff>78710</xdr:rowOff>
    </xdr:from>
    <xdr:ext cx="1119218"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18950</xdr:colOff>
      <xdr:row>60</xdr:row>
      <xdr:rowOff>180468</xdr:rowOff>
    </xdr:from>
    <xdr:ext cx="1119218"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300514</xdr:colOff>
      <xdr:row>57</xdr:row>
      <xdr:rowOff>115237</xdr:rowOff>
    </xdr:from>
    <xdr:to>
      <xdr:col>9</xdr:col>
      <xdr:colOff>438631</xdr:colOff>
      <xdr:row>63</xdr:row>
      <xdr:rowOff>192718</xdr:rowOff>
    </xdr:to>
    <xdr:cxnSp macro="">
      <xdr:nvCxnSpPr>
        <xdr:cNvPr id="142" name="Straight Connector 141">
          <a:extLst>
            <a:ext uri="{FF2B5EF4-FFF2-40B4-BE49-F238E27FC236}">
              <a16:creationId xmlns:a16="http://schemas.microsoft.com/office/drawing/2014/main" id="{F15C9B59-B406-A24A-8A8E-02FBDAB78AFD}"/>
            </a:ext>
          </a:extLst>
        </xdr:cNvPr>
        <xdr:cNvCxnSpPr/>
      </xdr:nvCxnSpPr>
      <xdr:spPr>
        <a:xfrm flipV="1">
          <a:off x="13530454798" y="11716199"/>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504182</xdr:colOff>
      <xdr:row>56</xdr:row>
      <xdr:rowOff>188466</xdr:rowOff>
    </xdr:from>
    <xdr:ext cx="111921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283674</xdr:colOff>
      <xdr:row>60</xdr:row>
      <xdr:rowOff>39303</xdr:rowOff>
    </xdr:from>
    <xdr:to>
      <xdr:col>8</xdr:col>
      <xdr:colOff>438634</xdr:colOff>
      <xdr:row>60</xdr:row>
      <xdr:rowOff>188929</xdr:rowOff>
    </xdr:to>
    <xdr:sp macro="" textlink="">
      <xdr:nvSpPr>
        <xdr:cNvPr id="144" name="Oval 143">
          <a:extLst>
            <a:ext uri="{FF2B5EF4-FFF2-40B4-BE49-F238E27FC236}">
              <a16:creationId xmlns:a16="http://schemas.microsoft.com/office/drawing/2014/main" id="{52C458C2-43C9-9245-B6B4-B987BB6B1634}"/>
            </a:ext>
          </a:extLst>
        </xdr:cNvPr>
        <xdr:cNvSpPr/>
      </xdr:nvSpPr>
      <xdr:spPr>
        <a:xfrm>
          <a:off x="13531281109" y="12250841"/>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8</xdr:col>
      <xdr:colOff>287182</xdr:colOff>
      <xdr:row>61</xdr:row>
      <xdr:rowOff>166611</xdr:rowOff>
    </xdr:from>
    <xdr:to>
      <xdr:col>8</xdr:col>
      <xdr:colOff>442142</xdr:colOff>
      <xdr:row>62</xdr:row>
      <xdr:rowOff>112711</xdr:rowOff>
    </xdr:to>
    <xdr:sp macro="" textlink="">
      <xdr:nvSpPr>
        <xdr:cNvPr id="148" name="Oval 147">
          <a:extLst>
            <a:ext uri="{FF2B5EF4-FFF2-40B4-BE49-F238E27FC236}">
              <a16:creationId xmlns:a16="http://schemas.microsoft.com/office/drawing/2014/main" id="{B44939B4-0EC4-5D4E-BE06-D053470461E3}"/>
            </a:ext>
          </a:extLst>
        </xdr:cNvPr>
        <xdr:cNvSpPr/>
      </xdr:nvSpPr>
      <xdr:spPr>
        <a:xfrm>
          <a:off x="13531277601" y="12581675"/>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688901</xdr:colOff>
      <xdr:row>61</xdr:row>
      <xdr:rowOff>150710</xdr:rowOff>
    </xdr:from>
    <xdr:ext cx="1691086" cy="190758"/>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679775</xdr:colOff>
      <xdr:row>65</xdr:row>
      <xdr:rowOff>70428</xdr:rowOff>
    </xdr:from>
    <xdr:ext cx="890708"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165067</xdr:colOff>
      <xdr:row>61</xdr:row>
      <xdr:rowOff>77481</xdr:rowOff>
    </xdr:from>
    <xdr:to>
      <xdr:col>3</xdr:col>
      <xdr:colOff>415192</xdr:colOff>
      <xdr:row>61</xdr:row>
      <xdr:rowOff>85481</xdr:rowOff>
    </xdr:to>
    <xdr:cxnSp macro="">
      <xdr:nvCxnSpPr>
        <xdr:cNvPr id="152" name="Straight Connector 151">
          <a:extLst>
            <a:ext uri="{FF2B5EF4-FFF2-40B4-BE49-F238E27FC236}">
              <a16:creationId xmlns:a16="http://schemas.microsoft.com/office/drawing/2014/main" id="{D0979ACA-41FF-949C-3C15-F7E2A413FEFE}"/>
            </a:ext>
          </a:extLst>
        </xdr:cNvPr>
        <xdr:cNvCxnSpPr>
          <a:endCxn id="115" idx="2"/>
        </xdr:cNvCxnSpPr>
      </xdr:nvCxnSpPr>
      <xdr:spPr>
        <a:xfrm flipV="1">
          <a:off x="13535436122" y="12085494"/>
          <a:ext cx="1076439" cy="800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191756</xdr:colOff>
      <xdr:row>61</xdr:row>
      <xdr:rowOff>99460</xdr:rowOff>
    </xdr:from>
    <xdr:to>
      <xdr:col>3</xdr:col>
      <xdr:colOff>399353</xdr:colOff>
      <xdr:row>65</xdr:row>
      <xdr:rowOff>26191</xdr:rowOff>
    </xdr:to>
    <xdr:sp macro="" textlink="">
      <xdr:nvSpPr>
        <xdr:cNvPr id="168" name="Right Triangle 167">
          <a:extLst>
            <a:ext uri="{FF2B5EF4-FFF2-40B4-BE49-F238E27FC236}">
              <a16:creationId xmlns:a16="http://schemas.microsoft.com/office/drawing/2014/main" id="{7CEC8062-79BD-5F4E-3C95-9D1C1CD943AE}"/>
            </a:ext>
          </a:extLst>
        </xdr:cNvPr>
        <xdr:cNvSpPr/>
      </xdr:nvSpPr>
      <xdr:spPr>
        <a:xfrm rot="5400000">
          <a:off x="13551983651" y="12346970"/>
          <a:ext cx="739531" cy="103491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402979</xdr:colOff>
      <xdr:row>62</xdr:row>
      <xdr:rowOff>69198</xdr:rowOff>
    </xdr:from>
    <xdr:to>
      <xdr:col>9</xdr:col>
      <xdr:colOff>435544</xdr:colOff>
      <xdr:row>62</xdr:row>
      <xdr:rowOff>69199</xdr:rowOff>
    </xdr:to>
    <xdr:cxnSp macro="">
      <xdr:nvCxnSpPr>
        <xdr:cNvPr id="169" name="Straight Connector 168">
          <a:extLst>
            <a:ext uri="{FF2B5EF4-FFF2-40B4-BE49-F238E27FC236}">
              <a16:creationId xmlns:a16="http://schemas.microsoft.com/office/drawing/2014/main" id="{DB602FA3-0B52-3E1F-3634-81288B4A64BC}"/>
            </a:ext>
          </a:extLst>
        </xdr:cNvPr>
        <xdr:cNvCxnSpPr/>
      </xdr:nvCxnSpPr>
      <xdr:spPr>
        <a:xfrm>
          <a:off x="13530457885" y="12687788"/>
          <a:ext cx="858879" cy="1"/>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195384</xdr:colOff>
      <xdr:row>61</xdr:row>
      <xdr:rowOff>105833</xdr:rowOff>
    </xdr:from>
    <xdr:to>
      <xdr:col>9</xdr:col>
      <xdr:colOff>407051</xdr:colOff>
      <xdr:row>61</xdr:row>
      <xdr:rowOff>109903</xdr:rowOff>
    </xdr:to>
    <xdr:cxnSp macro="">
      <xdr:nvCxnSpPr>
        <xdr:cNvPr id="172" name="Straight Connector 171">
          <a:extLst>
            <a:ext uri="{FF2B5EF4-FFF2-40B4-BE49-F238E27FC236}">
              <a16:creationId xmlns:a16="http://schemas.microsoft.com/office/drawing/2014/main" id="{D0BDC753-BE91-B379-BE28-D491F83C64A7}"/>
            </a:ext>
          </a:extLst>
        </xdr:cNvPr>
        <xdr:cNvCxnSpPr/>
      </xdr:nvCxnSpPr>
      <xdr:spPr>
        <a:xfrm flipV="1">
          <a:off x="13530486378" y="12520897"/>
          <a:ext cx="1037981" cy="407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428172</xdr:colOff>
      <xdr:row>62</xdr:row>
      <xdr:rowOff>87085</xdr:rowOff>
    </xdr:from>
    <xdr:to>
      <xdr:col>9</xdr:col>
      <xdr:colOff>428171</xdr:colOff>
      <xdr:row>65</xdr:row>
      <xdr:rowOff>68942</xdr:rowOff>
    </xdr:to>
    <xdr:sp macro="" textlink="">
      <xdr:nvSpPr>
        <xdr:cNvPr id="175" name="Right Triangle 174">
          <a:extLst>
            <a:ext uri="{FF2B5EF4-FFF2-40B4-BE49-F238E27FC236}">
              <a16:creationId xmlns:a16="http://schemas.microsoft.com/office/drawing/2014/main" id="{34262379-6A4F-029E-7736-DD7B110263A2}"/>
            </a:ext>
          </a:extLst>
        </xdr:cNvPr>
        <xdr:cNvSpPr/>
      </xdr:nvSpPr>
      <xdr:spPr>
        <a:xfrm rot="5400000">
          <a:off x="13546961185" y="12567557"/>
          <a:ext cx="591457" cy="827314"/>
        </a:xfrm>
        <a:prstGeom prst="rtTriangl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750818</xdr:colOff>
      <xdr:row>142</xdr:row>
      <xdr:rowOff>135786</xdr:rowOff>
    </xdr:from>
    <xdr:to>
      <xdr:col>4</xdr:col>
      <xdr:colOff>766041</xdr:colOff>
      <xdr:row>154</xdr:row>
      <xdr:rowOff>126655</xdr:rowOff>
    </xdr:to>
    <xdr:cxnSp macro="">
      <xdr:nvCxnSpPr>
        <xdr:cNvPr id="176" name="Straight Arrow Connector 175">
          <a:extLst>
            <a:ext uri="{FF2B5EF4-FFF2-40B4-BE49-F238E27FC236}">
              <a16:creationId xmlns:a16="http://schemas.microsoft.com/office/drawing/2014/main" id="{8DD2C320-2EB0-5F4F-A053-988E059EB905}"/>
            </a:ext>
          </a:extLst>
        </xdr:cNvPr>
        <xdr:cNvCxnSpPr/>
      </xdr:nvCxnSpPr>
      <xdr:spPr>
        <a:xfrm flipV="1">
          <a:off x="13540549054" y="16837484"/>
          <a:ext cx="15223" cy="243502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123806</xdr:colOff>
      <xdr:row>153</xdr:row>
      <xdr:rowOff>99842</xdr:rowOff>
    </xdr:from>
    <xdr:to>
      <xdr:col>5</xdr:col>
      <xdr:colOff>171188</xdr:colOff>
      <xdr:row>153</xdr:row>
      <xdr:rowOff>121654</xdr:rowOff>
    </xdr:to>
    <xdr:cxnSp macro="">
      <xdr:nvCxnSpPr>
        <xdr:cNvPr id="177" name="Straight Arrow Connector 176">
          <a:extLst>
            <a:ext uri="{FF2B5EF4-FFF2-40B4-BE49-F238E27FC236}">
              <a16:creationId xmlns:a16="http://schemas.microsoft.com/office/drawing/2014/main" id="{9DB1BBAA-D987-4F4A-884B-AD2484E4CDD5}"/>
            </a:ext>
          </a:extLst>
        </xdr:cNvPr>
        <xdr:cNvCxnSpPr/>
      </xdr:nvCxnSpPr>
      <xdr:spPr>
        <a:xfrm flipV="1">
          <a:off x="13540317208" y="19042012"/>
          <a:ext cx="3354175" cy="2181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189877</xdr:colOff>
      <xdr:row>141</xdr:row>
      <xdr:rowOff>141750</xdr:rowOff>
    </xdr:from>
    <xdr:ext cx="1119218"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239623</xdr:colOff>
      <xdr:row>153</xdr:row>
      <xdr:rowOff>11557</xdr:rowOff>
    </xdr:from>
    <xdr:ext cx="111921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730849</xdr:colOff>
      <xdr:row>143</xdr:row>
      <xdr:rowOff>191698</xdr:rowOff>
    </xdr:from>
    <xdr:to>
      <xdr:col>4</xdr:col>
      <xdr:colOff>619026</xdr:colOff>
      <xdr:row>152</xdr:row>
      <xdr:rowOff>39937</xdr:rowOff>
    </xdr:to>
    <xdr:cxnSp macro="">
      <xdr:nvCxnSpPr>
        <xdr:cNvPr id="183" name="Straight Connector 182">
          <a:extLst>
            <a:ext uri="{FF2B5EF4-FFF2-40B4-BE49-F238E27FC236}">
              <a16:creationId xmlns:a16="http://schemas.microsoft.com/office/drawing/2014/main" id="{793C2C35-CE9E-0BF1-F649-1A8AC196F9CD}"/>
            </a:ext>
          </a:extLst>
        </xdr:cNvPr>
        <xdr:cNvCxnSpPr/>
      </xdr:nvCxnSpPr>
      <xdr:spPr>
        <a:xfrm>
          <a:off x="13540696069" y="17300755"/>
          <a:ext cx="2368271" cy="168135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734843</xdr:colOff>
      <xdr:row>143</xdr:row>
      <xdr:rowOff>103836</xdr:rowOff>
    </xdr:from>
    <xdr:to>
      <xdr:col>4</xdr:col>
      <xdr:colOff>623020</xdr:colOff>
      <xdr:row>152</xdr:row>
      <xdr:rowOff>35943</xdr:rowOff>
    </xdr:to>
    <xdr:cxnSp macro="">
      <xdr:nvCxnSpPr>
        <xdr:cNvPr id="184" name="Straight Connector 183">
          <a:extLst>
            <a:ext uri="{FF2B5EF4-FFF2-40B4-BE49-F238E27FC236}">
              <a16:creationId xmlns:a16="http://schemas.microsoft.com/office/drawing/2014/main" id="{BD600AAD-0447-4D63-A123-7CEC159AE863}"/>
            </a:ext>
          </a:extLst>
        </xdr:cNvPr>
        <xdr:cNvCxnSpPr/>
      </xdr:nvCxnSpPr>
      <xdr:spPr>
        <a:xfrm flipV="1">
          <a:off x="13540692075" y="17212893"/>
          <a:ext cx="2368271" cy="17652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74059</xdr:colOff>
      <xdr:row>151</xdr:row>
      <xdr:rowOff>161718</xdr:rowOff>
    </xdr:from>
    <xdr:ext cx="1119218"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58085</xdr:colOff>
      <xdr:row>143</xdr:row>
      <xdr:rowOff>37913</xdr:rowOff>
    </xdr:from>
    <xdr:ext cx="1119218"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191699</xdr:colOff>
      <xdr:row>147</xdr:row>
      <xdr:rowOff>107830</xdr:rowOff>
    </xdr:from>
    <xdr:to>
      <xdr:col>3</xdr:col>
      <xdr:colOff>367422</xdr:colOff>
      <xdr:row>148</xdr:row>
      <xdr:rowOff>95849</xdr:rowOff>
    </xdr:to>
    <xdr:sp macro="" textlink="">
      <xdr:nvSpPr>
        <xdr:cNvPr id="189" name="Oval 188">
          <a:extLst>
            <a:ext uri="{FF2B5EF4-FFF2-40B4-BE49-F238E27FC236}">
              <a16:creationId xmlns:a16="http://schemas.microsoft.com/office/drawing/2014/main" id="{D2519277-72E8-9C4A-2853-98FCDA501E7A}"/>
            </a:ext>
          </a:extLst>
        </xdr:cNvPr>
        <xdr:cNvSpPr/>
      </xdr:nvSpPr>
      <xdr:spPr>
        <a:xfrm>
          <a:off x="13541774371" y="1803160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191699</xdr:colOff>
      <xdr:row>141</xdr:row>
      <xdr:rowOff>35943</xdr:rowOff>
    </xdr:from>
    <xdr:to>
      <xdr:col>4</xdr:col>
      <xdr:colOff>678931</xdr:colOff>
      <xdr:row>148</xdr:row>
      <xdr:rowOff>195692</xdr:rowOff>
    </xdr:to>
    <xdr:cxnSp macro="">
      <xdr:nvCxnSpPr>
        <xdr:cNvPr id="190" name="Straight Connector 189">
          <a:extLst>
            <a:ext uri="{FF2B5EF4-FFF2-40B4-BE49-F238E27FC236}">
              <a16:creationId xmlns:a16="http://schemas.microsoft.com/office/drawing/2014/main" id="{57862CCD-3401-63DC-ABED-617D0F7FF03B}"/>
            </a:ext>
          </a:extLst>
        </xdr:cNvPr>
        <xdr:cNvCxnSpPr/>
      </xdr:nvCxnSpPr>
      <xdr:spPr>
        <a:xfrm flipV="1">
          <a:off x="13540636164" y="17145000"/>
          <a:ext cx="2140628" cy="15855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353620</xdr:colOff>
      <xdr:row>140</xdr:row>
      <xdr:rowOff>125775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670944</xdr:colOff>
      <xdr:row>145</xdr:row>
      <xdr:rowOff>143773</xdr:rowOff>
    </xdr:from>
    <xdr:to>
      <xdr:col>4</xdr:col>
      <xdr:colOff>19969</xdr:colOff>
      <xdr:row>146</xdr:row>
      <xdr:rowOff>131792</xdr:rowOff>
    </xdr:to>
    <xdr:sp macro="" textlink="">
      <xdr:nvSpPr>
        <xdr:cNvPr id="193" name="Oval 192">
          <a:extLst>
            <a:ext uri="{FF2B5EF4-FFF2-40B4-BE49-F238E27FC236}">
              <a16:creationId xmlns:a16="http://schemas.microsoft.com/office/drawing/2014/main" id="{9309C6C3-399C-2EB3-6639-5FBCA3196164}"/>
            </a:ext>
          </a:extLst>
        </xdr:cNvPr>
        <xdr:cNvSpPr/>
      </xdr:nvSpPr>
      <xdr:spPr>
        <a:xfrm>
          <a:off x="13541295126" y="18067547"/>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650976</xdr:colOff>
      <xdr:row>149</xdr:row>
      <xdr:rowOff>35943</xdr:rowOff>
    </xdr:from>
    <xdr:to>
      <xdr:col>4</xdr:col>
      <xdr:colOff>1</xdr:colOff>
      <xdr:row>150</xdr:row>
      <xdr:rowOff>23962</xdr:rowOff>
    </xdr:to>
    <xdr:sp macro="" textlink="">
      <xdr:nvSpPr>
        <xdr:cNvPr id="194" name="Oval 193">
          <a:extLst>
            <a:ext uri="{FF2B5EF4-FFF2-40B4-BE49-F238E27FC236}">
              <a16:creationId xmlns:a16="http://schemas.microsoft.com/office/drawing/2014/main" id="{97088358-8BAB-C230-6DEA-2F21F77A1378}"/>
            </a:ext>
          </a:extLst>
        </xdr:cNvPr>
        <xdr:cNvSpPr/>
      </xdr:nvSpPr>
      <xdr:spPr>
        <a:xfrm>
          <a:off x="13541315094" y="1877443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306079</xdr:colOff>
      <xdr:row>143</xdr:row>
      <xdr:rowOff>173532</xdr:rowOff>
    </xdr:from>
    <xdr:to>
      <xdr:col>4</xdr:col>
      <xdr:colOff>697463</xdr:colOff>
      <xdr:row>148</xdr:row>
      <xdr:rowOff>14263</xdr:rowOff>
    </xdr:to>
    <xdr:sp macro="" textlink="">
      <xdr:nvSpPr>
        <xdr:cNvPr id="195" name="Right Triangle 194">
          <a:extLst>
            <a:ext uri="{FF2B5EF4-FFF2-40B4-BE49-F238E27FC236}">
              <a16:creationId xmlns:a16="http://schemas.microsoft.com/office/drawing/2014/main" id="{BFFE226D-561C-261B-1E10-FAD446C0EBE7}"/>
            </a:ext>
          </a:extLst>
        </xdr:cNvPr>
        <xdr:cNvSpPr/>
      </xdr:nvSpPr>
      <xdr:spPr>
        <a:xfrm>
          <a:off x="13550710537" y="29231132"/>
          <a:ext cx="1218698" cy="856731"/>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658962</xdr:colOff>
      <xdr:row>140</xdr:row>
      <xdr:rowOff>19968</xdr:rowOff>
    </xdr:from>
    <xdr:to>
      <xdr:col>6</xdr:col>
      <xdr:colOff>794748</xdr:colOff>
      <xdr:row>140</xdr:row>
      <xdr:rowOff>175724</xdr:rowOff>
    </xdr:to>
    <xdr:sp macro="" textlink="">
      <xdr:nvSpPr>
        <xdr:cNvPr id="196" name="Right Triangle 195">
          <a:extLst>
            <a:ext uri="{FF2B5EF4-FFF2-40B4-BE49-F238E27FC236}">
              <a16:creationId xmlns:a16="http://schemas.microsoft.com/office/drawing/2014/main" id="{6F877899-B345-A45D-67F0-E0A8C296AD4D}"/>
            </a:ext>
          </a:extLst>
        </xdr:cNvPr>
        <xdr:cNvSpPr/>
      </xdr:nvSpPr>
      <xdr:spPr>
        <a:xfrm>
          <a:off x="13538866950" y="16925345"/>
          <a:ext cx="135786" cy="155756"/>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343117</xdr:colOff>
      <xdr:row>148</xdr:row>
      <xdr:rowOff>6186</xdr:rowOff>
    </xdr:from>
    <xdr:to>
      <xdr:col>4</xdr:col>
      <xdr:colOff>694564</xdr:colOff>
      <xdr:row>152</xdr:row>
      <xdr:rowOff>66092</xdr:rowOff>
    </xdr:to>
    <xdr:sp macro="" textlink="">
      <xdr:nvSpPr>
        <xdr:cNvPr id="197" name="Right Triangle 196">
          <a:extLst>
            <a:ext uri="{FF2B5EF4-FFF2-40B4-BE49-F238E27FC236}">
              <a16:creationId xmlns:a16="http://schemas.microsoft.com/office/drawing/2014/main" id="{40997AF5-2221-0BA1-7BC6-7342F05BF2BE}"/>
            </a:ext>
          </a:extLst>
        </xdr:cNvPr>
        <xdr:cNvSpPr/>
      </xdr:nvSpPr>
      <xdr:spPr>
        <a:xfrm rot="5400000">
          <a:off x="13550866464" y="29926758"/>
          <a:ext cx="872706" cy="1178761"/>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627012</xdr:colOff>
      <xdr:row>143</xdr:row>
      <xdr:rowOff>7987</xdr:rowOff>
    </xdr:from>
    <xdr:to>
      <xdr:col>6</xdr:col>
      <xdr:colOff>762798</xdr:colOff>
      <xdr:row>143</xdr:row>
      <xdr:rowOff>163743</xdr:rowOff>
    </xdr:to>
    <xdr:sp macro="" textlink="">
      <xdr:nvSpPr>
        <xdr:cNvPr id="198" name="Right Triangle 197">
          <a:extLst>
            <a:ext uri="{FF2B5EF4-FFF2-40B4-BE49-F238E27FC236}">
              <a16:creationId xmlns:a16="http://schemas.microsoft.com/office/drawing/2014/main" id="{D4F726D6-A540-9B65-9E1E-95FB4F3E079C}"/>
            </a:ext>
          </a:extLst>
        </xdr:cNvPr>
        <xdr:cNvSpPr/>
      </xdr:nvSpPr>
      <xdr:spPr>
        <a:xfrm>
          <a:off x="13538898900" y="17524402"/>
          <a:ext cx="135786" cy="155756"/>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53379</xdr:colOff>
      <xdr:row>144</xdr:row>
      <xdr:rowOff>3994</xdr:rowOff>
    </xdr:from>
    <xdr:to>
      <xdr:col>4</xdr:col>
      <xdr:colOff>684386</xdr:colOff>
      <xdr:row>146</xdr:row>
      <xdr:rowOff>35943</xdr:rowOff>
    </xdr:to>
    <xdr:sp macro="" textlink="">
      <xdr:nvSpPr>
        <xdr:cNvPr id="199" name="Right Triangle 198">
          <a:extLst>
            <a:ext uri="{FF2B5EF4-FFF2-40B4-BE49-F238E27FC236}">
              <a16:creationId xmlns:a16="http://schemas.microsoft.com/office/drawing/2014/main" id="{671DBAE6-8A8F-AA83-51AD-A2271C4E9550}"/>
            </a:ext>
          </a:extLst>
        </xdr:cNvPr>
        <xdr:cNvSpPr/>
      </xdr:nvSpPr>
      <xdr:spPr>
        <a:xfrm>
          <a:off x="13550723614" y="29264794"/>
          <a:ext cx="631007" cy="438349"/>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591068</xdr:colOff>
      <xdr:row>145</xdr:row>
      <xdr:rowOff>179716</xdr:rowOff>
    </xdr:from>
    <xdr:to>
      <xdr:col>6</xdr:col>
      <xdr:colOff>758804</xdr:colOff>
      <xdr:row>146</xdr:row>
      <xdr:rowOff>159748</xdr:rowOff>
    </xdr:to>
    <xdr:sp macro="" textlink="">
      <xdr:nvSpPr>
        <xdr:cNvPr id="200" name="Right Triangle 199">
          <a:extLst>
            <a:ext uri="{FF2B5EF4-FFF2-40B4-BE49-F238E27FC236}">
              <a16:creationId xmlns:a16="http://schemas.microsoft.com/office/drawing/2014/main" id="{F58B017A-C102-E7E3-7D03-28CC8920E4F1}"/>
            </a:ext>
          </a:extLst>
        </xdr:cNvPr>
        <xdr:cNvSpPr/>
      </xdr:nvSpPr>
      <xdr:spPr>
        <a:xfrm>
          <a:off x="13538902894" y="18103490"/>
          <a:ext cx="167736" cy="183711"/>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776882</xdr:colOff>
      <xdr:row>149</xdr:row>
      <xdr:rowOff>97676</xdr:rowOff>
    </xdr:from>
    <xdr:to>
      <xdr:col>4</xdr:col>
      <xdr:colOff>671286</xdr:colOff>
      <xdr:row>152</xdr:row>
      <xdr:rowOff>21796</xdr:rowOff>
    </xdr:to>
    <xdr:sp macro="" textlink="">
      <xdr:nvSpPr>
        <xdr:cNvPr id="201" name="Right Triangle 200">
          <a:extLst>
            <a:ext uri="{FF2B5EF4-FFF2-40B4-BE49-F238E27FC236}">
              <a16:creationId xmlns:a16="http://schemas.microsoft.com/office/drawing/2014/main" id="{DB17134C-DE54-9A06-6E21-3448BE476917}"/>
            </a:ext>
          </a:extLst>
        </xdr:cNvPr>
        <xdr:cNvSpPr/>
      </xdr:nvSpPr>
      <xdr:spPr>
        <a:xfrm rot="5400000">
          <a:off x="13550830713" y="30280477"/>
          <a:ext cx="533720" cy="721718"/>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563113</xdr:colOff>
      <xdr:row>148</xdr:row>
      <xdr:rowOff>195693</xdr:rowOff>
    </xdr:from>
    <xdr:to>
      <xdr:col>6</xdr:col>
      <xdr:colOff>776776</xdr:colOff>
      <xdr:row>149</xdr:row>
      <xdr:rowOff>195693</xdr:rowOff>
    </xdr:to>
    <xdr:sp macro="" textlink="">
      <xdr:nvSpPr>
        <xdr:cNvPr id="202" name="Right Triangle 201">
          <a:extLst>
            <a:ext uri="{FF2B5EF4-FFF2-40B4-BE49-F238E27FC236}">
              <a16:creationId xmlns:a16="http://schemas.microsoft.com/office/drawing/2014/main" id="{C56E8B11-7CFD-6D9C-81CF-459529E94C94}"/>
            </a:ext>
          </a:extLst>
        </xdr:cNvPr>
        <xdr:cNvSpPr/>
      </xdr:nvSpPr>
      <xdr:spPr>
        <a:xfrm>
          <a:off x="13538884922" y="18730504"/>
          <a:ext cx="213663" cy="203680"/>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18167</xdr:colOff>
      <xdr:row>146</xdr:row>
      <xdr:rowOff>60637</xdr:rowOff>
    </xdr:from>
    <xdr:to>
      <xdr:col>4</xdr:col>
      <xdr:colOff>669143</xdr:colOff>
      <xdr:row>149</xdr:row>
      <xdr:rowOff>64630</xdr:rowOff>
    </xdr:to>
    <xdr:sp macro="" textlink="">
      <xdr:nvSpPr>
        <xdr:cNvPr id="203" name="Rounded Rectangle 202">
          <a:extLst>
            <a:ext uri="{FF2B5EF4-FFF2-40B4-BE49-F238E27FC236}">
              <a16:creationId xmlns:a16="http://schemas.microsoft.com/office/drawing/2014/main" id="{D43E9690-B82B-7935-AEC2-CFA416B3BE6E}"/>
            </a:ext>
          </a:extLst>
        </xdr:cNvPr>
        <xdr:cNvSpPr/>
      </xdr:nvSpPr>
      <xdr:spPr>
        <a:xfrm>
          <a:off x="13550738857" y="29727837"/>
          <a:ext cx="650976" cy="61359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810724</xdr:colOff>
      <xdr:row>146</xdr:row>
      <xdr:rowOff>79874</xdr:rowOff>
    </xdr:from>
    <xdr:to>
      <xdr:col>5</xdr:col>
      <xdr:colOff>119811</xdr:colOff>
      <xdr:row>149</xdr:row>
      <xdr:rowOff>111823</xdr:rowOff>
    </xdr:to>
    <xdr:sp macro="" textlink="">
      <xdr:nvSpPr>
        <xdr:cNvPr id="204" name="Left Brace 203">
          <a:extLst>
            <a:ext uri="{FF2B5EF4-FFF2-40B4-BE49-F238E27FC236}">
              <a16:creationId xmlns:a16="http://schemas.microsoft.com/office/drawing/2014/main" id="{8EDA8D7D-EA28-04E8-F5D2-04F288FA92F1}"/>
            </a:ext>
          </a:extLst>
        </xdr:cNvPr>
        <xdr:cNvSpPr/>
      </xdr:nvSpPr>
      <xdr:spPr>
        <a:xfrm>
          <a:off x="13540368585" y="18207327"/>
          <a:ext cx="135786" cy="64298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509374</xdr:colOff>
      <xdr:row>147</xdr:row>
      <xdr:rowOff>121782</xdr:rowOff>
    </xdr:from>
    <xdr:ext cx="1119218"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567107</xdr:colOff>
      <xdr:row>151</xdr:row>
      <xdr:rowOff>203679</xdr:rowOff>
    </xdr:from>
    <xdr:to>
      <xdr:col>6</xdr:col>
      <xdr:colOff>806730</xdr:colOff>
      <xdr:row>153</xdr:row>
      <xdr:rowOff>3993</xdr:rowOff>
    </xdr:to>
    <xdr:sp macro="" textlink="">
      <xdr:nvSpPr>
        <xdr:cNvPr id="206" name="Rounded Rectangle 205">
          <a:extLst>
            <a:ext uri="{FF2B5EF4-FFF2-40B4-BE49-F238E27FC236}">
              <a16:creationId xmlns:a16="http://schemas.microsoft.com/office/drawing/2014/main" id="{8DDED80E-DBD3-896C-798D-D711B25A81DE}"/>
            </a:ext>
          </a:extLst>
        </xdr:cNvPr>
        <xdr:cNvSpPr/>
      </xdr:nvSpPr>
      <xdr:spPr>
        <a:xfrm>
          <a:off x="13538854968" y="19349528"/>
          <a:ext cx="239623" cy="20767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362858</xdr:colOff>
      <xdr:row>146</xdr:row>
      <xdr:rowOff>112213</xdr:rowOff>
    </xdr:from>
    <xdr:to>
      <xdr:col>3</xdr:col>
      <xdr:colOff>815792</xdr:colOff>
      <xdr:row>149</xdr:row>
      <xdr:rowOff>50800</xdr:rowOff>
    </xdr:to>
    <xdr:sp macro="" textlink="">
      <xdr:nvSpPr>
        <xdr:cNvPr id="207" name="Triangle 206">
          <a:extLst>
            <a:ext uri="{FF2B5EF4-FFF2-40B4-BE49-F238E27FC236}">
              <a16:creationId xmlns:a16="http://schemas.microsoft.com/office/drawing/2014/main" id="{8B70CBAF-507A-7DD9-4E8D-D7BCDBC827F9}"/>
            </a:ext>
          </a:extLst>
        </xdr:cNvPr>
        <xdr:cNvSpPr/>
      </xdr:nvSpPr>
      <xdr:spPr>
        <a:xfrm rot="5400000">
          <a:off x="13551371895" y="29827040"/>
          <a:ext cx="548187" cy="452934"/>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559119</xdr:colOff>
      <xdr:row>154</xdr:row>
      <xdr:rowOff>163743</xdr:rowOff>
    </xdr:from>
    <xdr:to>
      <xdr:col>6</xdr:col>
      <xdr:colOff>758807</xdr:colOff>
      <xdr:row>156</xdr:row>
      <xdr:rowOff>35945</xdr:rowOff>
    </xdr:to>
    <xdr:sp macro="" textlink="">
      <xdr:nvSpPr>
        <xdr:cNvPr id="208" name="Triangle 207">
          <a:extLst>
            <a:ext uri="{FF2B5EF4-FFF2-40B4-BE49-F238E27FC236}">
              <a16:creationId xmlns:a16="http://schemas.microsoft.com/office/drawing/2014/main" id="{C0837A1B-0184-3202-3C30-48D6FDD66FDB}"/>
            </a:ext>
          </a:extLst>
        </xdr:cNvPr>
        <xdr:cNvSpPr/>
      </xdr:nvSpPr>
      <xdr:spPr>
        <a:xfrm rot="5400000">
          <a:off x="13538862955" y="19960566"/>
          <a:ext cx="279560" cy="199688"/>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347454</xdr:colOff>
      <xdr:row>156</xdr:row>
      <xdr:rowOff>50002</xdr:rowOff>
    </xdr:from>
    <xdr:ext cx="964479" cy="316882"/>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xdr:from>
      <xdr:col>2</xdr:col>
      <xdr:colOff>380999</xdr:colOff>
      <xdr:row>88</xdr:row>
      <xdr:rowOff>61686</xdr:rowOff>
    </xdr:from>
    <xdr:to>
      <xdr:col>2</xdr:col>
      <xdr:colOff>388257</xdr:colOff>
      <xdr:row>96</xdr:row>
      <xdr:rowOff>116114</xdr:rowOff>
    </xdr:to>
    <xdr:cxnSp macro="">
      <xdr:nvCxnSpPr>
        <xdr:cNvPr id="6" name="Straight Arrow Connector 5">
          <a:extLst>
            <a:ext uri="{FF2B5EF4-FFF2-40B4-BE49-F238E27FC236}">
              <a16:creationId xmlns:a16="http://schemas.microsoft.com/office/drawing/2014/main" id="{60A04AA4-3446-75A2-DFDD-35383C977AC9}"/>
            </a:ext>
          </a:extLst>
        </xdr:cNvPr>
        <xdr:cNvCxnSpPr/>
      </xdr:nvCxnSpPr>
      <xdr:spPr>
        <a:xfrm flipV="1">
          <a:off x="13552674371" y="175368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243114</xdr:colOff>
      <xdr:row>95</xdr:row>
      <xdr:rowOff>112486</xdr:rowOff>
    </xdr:from>
    <xdr:to>
      <xdr:col>2</xdr:col>
      <xdr:colOff>573314</xdr:colOff>
      <xdr:row>95</xdr:row>
      <xdr:rowOff>127000</xdr:rowOff>
    </xdr:to>
    <xdr:cxnSp macro="">
      <xdr:nvCxnSpPr>
        <xdr:cNvPr id="7" name="Straight Arrow Connector 6">
          <a:extLst>
            <a:ext uri="{FF2B5EF4-FFF2-40B4-BE49-F238E27FC236}">
              <a16:creationId xmlns:a16="http://schemas.microsoft.com/office/drawing/2014/main" id="{F76C3AA3-0A03-97C8-6D59-F96EB23DB80F}"/>
            </a:ext>
          </a:extLst>
        </xdr:cNvPr>
        <xdr:cNvCxnSpPr/>
      </xdr:nvCxnSpPr>
      <xdr:spPr>
        <a:xfrm>
          <a:off x="13552489314" y="190100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584200</xdr:colOff>
      <xdr:row>89</xdr:row>
      <xdr:rowOff>36286</xdr:rowOff>
    </xdr:from>
    <xdr:to>
      <xdr:col>2</xdr:col>
      <xdr:colOff>108857</xdr:colOff>
      <xdr:row>94</xdr:row>
      <xdr:rowOff>18143</xdr:rowOff>
    </xdr:to>
    <xdr:cxnSp macro="">
      <xdr:nvCxnSpPr>
        <xdr:cNvPr id="28" name="Straight Connector 27">
          <a:extLst>
            <a:ext uri="{FF2B5EF4-FFF2-40B4-BE49-F238E27FC236}">
              <a16:creationId xmlns:a16="http://schemas.microsoft.com/office/drawing/2014/main" id="{9D94B629-F9D9-EE19-4DB1-C475C2A1B103}"/>
            </a:ext>
          </a:extLst>
        </xdr:cNvPr>
        <xdr:cNvCxnSpPr/>
      </xdr:nvCxnSpPr>
      <xdr:spPr>
        <a:xfrm flipV="1">
          <a:off x="13552953771" y="17714686"/>
          <a:ext cx="1179286" cy="997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707571</xdr:colOff>
      <xdr:row>89</xdr:row>
      <xdr:rowOff>29029</xdr:rowOff>
    </xdr:from>
    <xdr:to>
      <xdr:col>2</xdr:col>
      <xdr:colOff>163285</xdr:colOff>
      <xdr:row>94</xdr:row>
      <xdr:rowOff>0</xdr:rowOff>
    </xdr:to>
    <xdr:cxnSp macro="">
      <xdr:nvCxnSpPr>
        <xdr:cNvPr id="33" name="Straight Connector 32">
          <a:extLst>
            <a:ext uri="{FF2B5EF4-FFF2-40B4-BE49-F238E27FC236}">
              <a16:creationId xmlns:a16="http://schemas.microsoft.com/office/drawing/2014/main" id="{BEE5923F-4EE1-6C14-15CD-4281C8791795}"/>
            </a:ext>
          </a:extLst>
        </xdr:cNvPr>
        <xdr:cNvCxnSpPr/>
      </xdr:nvCxnSpPr>
      <xdr:spPr>
        <a:xfrm>
          <a:off x="13552899343" y="177074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341086</xdr:colOff>
      <xdr:row>88</xdr:row>
      <xdr:rowOff>30843</xdr:rowOff>
    </xdr:from>
    <xdr:ext cx="411054"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6D316769-E91D-AF79-9681-E25584CA4C1E}"/>
                </a:ext>
              </a:extLst>
            </xdr:cNvPr>
            <xdr:cNvSpPr txBox="1"/>
          </xdr:nvSpPr>
          <xdr:spPr>
            <a:xfrm>
              <a:off x="13553965117" y="175060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3" name="TextBox 42">
              <a:extLst>
                <a:ext uri="{FF2B5EF4-FFF2-40B4-BE49-F238E27FC236}">
                  <a16:creationId xmlns:a16="http://schemas.microsoft.com/office/drawing/2014/main" id="{6D316769-E91D-AF79-9681-E25584CA4C1E}"/>
                </a:ext>
              </a:extLst>
            </xdr:cNvPr>
            <xdr:cNvSpPr txBox="1"/>
          </xdr:nvSpPr>
          <xdr:spPr>
            <a:xfrm>
              <a:off x="13553965117" y="175060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0</xdr:col>
      <xdr:colOff>402772</xdr:colOff>
      <xdr:row>93</xdr:row>
      <xdr:rowOff>114300</xdr:rowOff>
    </xdr:from>
    <xdr:ext cx="411054"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0B454FA8-6D7F-40EC-9C52-9C10A3C65F5A}"/>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0B454FA8-6D7F-40EC-9C52-9C10A3C65F5A}"/>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380999</xdr:colOff>
      <xdr:row>104</xdr:row>
      <xdr:rowOff>61686</xdr:rowOff>
    </xdr:from>
    <xdr:to>
      <xdr:col>2</xdr:col>
      <xdr:colOff>388257</xdr:colOff>
      <xdr:row>112</xdr:row>
      <xdr:rowOff>116114</xdr:rowOff>
    </xdr:to>
    <xdr:cxnSp macro="">
      <xdr:nvCxnSpPr>
        <xdr:cNvPr id="64" name="Straight Arrow Connector 63">
          <a:extLst>
            <a:ext uri="{FF2B5EF4-FFF2-40B4-BE49-F238E27FC236}">
              <a16:creationId xmlns:a16="http://schemas.microsoft.com/office/drawing/2014/main" id="{7844A5B6-F26C-524E-8E62-7C6D6E29376C}"/>
            </a:ext>
          </a:extLst>
        </xdr:cNvPr>
        <xdr:cNvCxnSpPr/>
      </xdr:nvCxnSpPr>
      <xdr:spPr>
        <a:xfrm flipV="1">
          <a:off x="13552674371" y="175368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243114</xdr:colOff>
      <xdr:row>111</xdr:row>
      <xdr:rowOff>112486</xdr:rowOff>
    </xdr:from>
    <xdr:to>
      <xdr:col>2</xdr:col>
      <xdr:colOff>573314</xdr:colOff>
      <xdr:row>111</xdr:row>
      <xdr:rowOff>127000</xdr:rowOff>
    </xdr:to>
    <xdr:cxnSp macro="">
      <xdr:nvCxnSpPr>
        <xdr:cNvPr id="65" name="Straight Arrow Connector 64">
          <a:extLst>
            <a:ext uri="{FF2B5EF4-FFF2-40B4-BE49-F238E27FC236}">
              <a16:creationId xmlns:a16="http://schemas.microsoft.com/office/drawing/2014/main" id="{DEE1B9B6-F6D4-824B-9D40-13126293C9EC}"/>
            </a:ext>
          </a:extLst>
        </xdr:cNvPr>
        <xdr:cNvCxnSpPr/>
      </xdr:nvCxnSpPr>
      <xdr:spPr>
        <a:xfrm>
          <a:off x="13552489314" y="190100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395514</xdr:colOff>
      <xdr:row>104</xdr:row>
      <xdr:rowOff>72571</xdr:rowOff>
    </xdr:from>
    <xdr:to>
      <xdr:col>1</xdr:col>
      <xdr:colOff>417286</xdr:colOff>
      <xdr:row>111</xdr:row>
      <xdr:rowOff>112486</xdr:rowOff>
    </xdr:to>
    <xdr:cxnSp macro="">
      <xdr:nvCxnSpPr>
        <xdr:cNvPr id="70" name="Straight Connector 69">
          <a:extLst>
            <a:ext uri="{FF2B5EF4-FFF2-40B4-BE49-F238E27FC236}">
              <a16:creationId xmlns:a16="http://schemas.microsoft.com/office/drawing/2014/main" id="{1A13C5D8-1D84-8747-A6D4-927E1EF10E9C}"/>
            </a:ext>
          </a:extLst>
        </xdr:cNvPr>
        <xdr:cNvCxnSpPr/>
      </xdr:nvCxnSpPr>
      <xdr:spPr>
        <a:xfrm flipH="1" flipV="1">
          <a:off x="13553472657" y="19579771"/>
          <a:ext cx="21772" cy="146231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707571</xdr:colOff>
      <xdr:row>105</xdr:row>
      <xdr:rowOff>29029</xdr:rowOff>
    </xdr:from>
    <xdr:to>
      <xdr:col>2</xdr:col>
      <xdr:colOff>163285</xdr:colOff>
      <xdr:row>110</xdr:row>
      <xdr:rowOff>0</xdr:rowOff>
    </xdr:to>
    <xdr:cxnSp macro="">
      <xdr:nvCxnSpPr>
        <xdr:cNvPr id="71" name="Straight Connector 70">
          <a:extLst>
            <a:ext uri="{FF2B5EF4-FFF2-40B4-BE49-F238E27FC236}">
              <a16:creationId xmlns:a16="http://schemas.microsoft.com/office/drawing/2014/main" id="{73948B7A-C561-4E48-AD3D-78B1ACCA2775}"/>
            </a:ext>
          </a:extLst>
        </xdr:cNvPr>
        <xdr:cNvCxnSpPr/>
      </xdr:nvCxnSpPr>
      <xdr:spPr>
        <a:xfrm>
          <a:off x="13552899343" y="177074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181429</xdr:colOff>
      <xdr:row>103</xdr:row>
      <xdr:rowOff>45357</xdr:rowOff>
    </xdr:from>
    <xdr:ext cx="411054" cy="172227"/>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FF6B20C7-FEFA-2D4D-828F-CA9C40751735}"/>
                </a:ext>
              </a:extLst>
            </xdr:cNvPr>
            <xdr:cNvSpPr txBox="1"/>
          </xdr:nvSpPr>
          <xdr:spPr>
            <a:xfrm>
              <a:off x="13553297460" y="20771757"/>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2" name="TextBox 71">
              <a:extLst>
                <a:ext uri="{FF2B5EF4-FFF2-40B4-BE49-F238E27FC236}">
                  <a16:creationId xmlns:a16="http://schemas.microsoft.com/office/drawing/2014/main" id="{FF6B20C7-FEFA-2D4D-828F-CA9C40751735}"/>
                </a:ext>
              </a:extLst>
            </xdr:cNvPr>
            <xdr:cNvSpPr txBox="1"/>
          </xdr:nvSpPr>
          <xdr:spPr>
            <a:xfrm>
              <a:off x="13553297460" y="20771757"/>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0</xdr:col>
      <xdr:colOff>402772</xdr:colOff>
      <xdr:row>109</xdr:row>
      <xdr:rowOff>114300</xdr:rowOff>
    </xdr:from>
    <xdr:ext cx="411054"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4F3AAA3F-8BBF-6140-BB10-88A16482E561}"/>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4F3AAA3F-8BBF-6140-BB10-88A16482E561}"/>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380999</xdr:colOff>
      <xdr:row>118</xdr:row>
      <xdr:rowOff>61686</xdr:rowOff>
    </xdr:from>
    <xdr:to>
      <xdr:col>2</xdr:col>
      <xdr:colOff>388257</xdr:colOff>
      <xdr:row>126</xdr:row>
      <xdr:rowOff>116114</xdr:rowOff>
    </xdr:to>
    <xdr:cxnSp macro="">
      <xdr:nvCxnSpPr>
        <xdr:cNvPr id="79" name="Straight Arrow Connector 78">
          <a:extLst>
            <a:ext uri="{FF2B5EF4-FFF2-40B4-BE49-F238E27FC236}">
              <a16:creationId xmlns:a16="http://schemas.microsoft.com/office/drawing/2014/main" id="{C539312D-B5B1-9A4E-A091-275B1496C1B1}"/>
            </a:ext>
          </a:extLst>
        </xdr:cNvPr>
        <xdr:cNvCxnSpPr/>
      </xdr:nvCxnSpPr>
      <xdr:spPr>
        <a:xfrm flipV="1">
          <a:off x="13552674371" y="195688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243114</xdr:colOff>
      <xdr:row>125</xdr:row>
      <xdr:rowOff>112486</xdr:rowOff>
    </xdr:from>
    <xdr:to>
      <xdr:col>2</xdr:col>
      <xdr:colOff>573314</xdr:colOff>
      <xdr:row>125</xdr:row>
      <xdr:rowOff>127000</xdr:rowOff>
    </xdr:to>
    <xdr:cxnSp macro="">
      <xdr:nvCxnSpPr>
        <xdr:cNvPr id="80" name="Straight Arrow Connector 79">
          <a:extLst>
            <a:ext uri="{FF2B5EF4-FFF2-40B4-BE49-F238E27FC236}">
              <a16:creationId xmlns:a16="http://schemas.microsoft.com/office/drawing/2014/main" id="{20A3ADA2-63FF-254B-98DA-FD91A4227D0B}"/>
            </a:ext>
          </a:extLst>
        </xdr:cNvPr>
        <xdr:cNvCxnSpPr/>
      </xdr:nvCxnSpPr>
      <xdr:spPr>
        <a:xfrm>
          <a:off x="13552489314" y="210420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580571</xdr:colOff>
      <xdr:row>119</xdr:row>
      <xdr:rowOff>152400</xdr:rowOff>
    </xdr:from>
    <xdr:to>
      <xdr:col>2</xdr:col>
      <xdr:colOff>228599</xdr:colOff>
      <xdr:row>124</xdr:row>
      <xdr:rowOff>25400</xdr:rowOff>
    </xdr:to>
    <xdr:cxnSp macro="">
      <xdr:nvCxnSpPr>
        <xdr:cNvPr id="81" name="Straight Connector 80">
          <a:extLst>
            <a:ext uri="{FF2B5EF4-FFF2-40B4-BE49-F238E27FC236}">
              <a16:creationId xmlns:a16="http://schemas.microsoft.com/office/drawing/2014/main" id="{F7240823-4DA3-DF4A-9CB0-7DE2FA9CC3B7}"/>
            </a:ext>
          </a:extLst>
        </xdr:cNvPr>
        <xdr:cNvCxnSpPr/>
      </xdr:nvCxnSpPr>
      <xdr:spPr>
        <a:xfrm flipV="1">
          <a:off x="13552834029" y="21894800"/>
          <a:ext cx="1302657" cy="8890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475343</xdr:colOff>
      <xdr:row>118</xdr:row>
      <xdr:rowOff>148771</xdr:rowOff>
    </xdr:from>
    <xdr:to>
      <xdr:col>1</xdr:col>
      <xdr:colOff>478972</xdr:colOff>
      <xdr:row>125</xdr:row>
      <xdr:rowOff>108857</xdr:rowOff>
    </xdr:to>
    <xdr:cxnSp macro="">
      <xdr:nvCxnSpPr>
        <xdr:cNvPr id="82" name="Straight Connector 81">
          <a:extLst>
            <a:ext uri="{FF2B5EF4-FFF2-40B4-BE49-F238E27FC236}">
              <a16:creationId xmlns:a16="http://schemas.microsoft.com/office/drawing/2014/main" id="{D1B8309A-0091-9E49-A713-A4043B78FB70}"/>
            </a:ext>
          </a:extLst>
        </xdr:cNvPr>
        <xdr:cNvCxnSpPr/>
      </xdr:nvCxnSpPr>
      <xdr:spPr>
        <a:xfrm flipH="1">
          <a:off x="13553410971" y="21687971"/>
          <a:ext cx="3629" cy="138248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246743</xdr:colOff>
      <xdr:row>118</xdr:row>
      <xdr:rowOff>175986</xdr:rowOff>
    </xdr:from>
    <xdr:ext cx="41105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BB8534BE-F547-6443-849C-EB7FE21D0AB3}"/>
                </a:ext>
              </a:extLst>
            </xdr:cNvPr>
            <xdr:cNvSpPr txBox="1"/>
          </xdr:nvSpPr>
          <xdr:spPr>
            <a:xfrm>
              <a:off x="13554059460" y="217151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3" name="TextBox 82">
              <a:extLst>
                <a:ext uri="{FF2B5EF4-FFF2-40B4-BE49-F238E27FC236}">
                  <a16:creationId xmlns:a16="http://schemas.microsoft.com/office/drawing/2014/main" id="{BB8534BE-F547-6443-849C-EB7FE21D0AB3}"/>
                </a:ext>
              </a:extLst>
            </xdr:cNvPr>
            <xdr:cNvSpPr txBox="1"/>
          </xdr:nvSpPr>
          <xdr:spPr>
            <a:xfrm>
              <a:off x="13554059460" y="217151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166916</xdr:colOff>
      <xdr:row>123</xdr:row>
      <xdr:rowOff>179614</xdr:rowOff>
    </xdr:from>
    <xdr:ext cx="411054" cy="172227"/>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D6C7D89B-710D-5746-8E0A-561E9D7AA7AF}"/>
                </a:ext>
              </a:extLst>
            </xdr:cNvPr>
            <xdr:cNvSpPr txBox="1"/>
          </xdr:nvSpPr>
          <xdr:spPr>
            <a:xfrm>
              <a:off x="13553311973" y="227348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D6C7D89B-710D-5746-8E0A-561E9D7AA7AF}"/>
                </a:ext>
              </a:extLst>
            </xdr:cNvPr>
            <xdr:cNvSpPr txBox="1"/>
          </xdr:nvSpPr>
          <xdr:spPr>
            <a:xfrm>
              <a:off x="13553311973" y="227348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6</xdr:col>
      <xdr:colOff>380999</xdr:colOff>
      <xdr:row>88</xdr:row>
      <xdr:rowOff>61686</xdr:rowOff>
    </xdr:from>
    <xdr:to>
      <xdr:col>6</xdr:col>
      <xdr:colOff>388257</xdr:colOff>
      <xdr:row>96</xdr:row>
      <xdr:rowOff>116114</xdr:rowOff>
    </xdr:to>
    <xdr:cxnSp macro="">
      <xdr:nvCxnSpPr>
        <xdr:cNvPr id="123" name="Straight Arrow Connector 122">
          <a:extLst>
            <a:ext uri="{FF2B5EF4-FFF2-40B4-BE49-F238E27FC236}">
              <a16:creationId xmlns:a16="http://schemas.microsoft.com/office/drawing/2014/main" id="{C11F01C3-AE4E-D041-8598-05EF1B0F991B}"/>
            </a:ext>
          </a:extLst>
        </xdr:cNvPr>
        <xdr:cNvCxnSpPr/>
      </xdr:nvCxnSpPr>
      <xdr:spPr>
        <a:xfrm flipV="1">
          <a:off x="13552674371" y="179432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243114</xdr:colOff>
      <xdr:row>95</xdr:row>
      <xdr:rowOff>112486</xdr:rowOff>
    </xdr:from>
    <xdr:to>
      <xdr:col>6</xdr:col>
      <xdr:colOff>573314</xdr:colOff>
      <xdr:row>95</xdr:row>
      <xdr:rowOff>127000</xdr:rowOff>
    </xdr:to>
    <xdr:cxnSp macro="">
      <xdr:nvCxnSpPr>
        <xdr:cNvPr id="124" name="Straight Arrow Connector 123">
          <a:extLst>
            <a:ext uri="{FF2B5EF4-FFF2-40B4-BE49-F238E27FC236}">
              <a16:creationId xmlns:a16="http://schemas.microsoft.com/office/drawing/2014/main" id="{3CC9C57B-9473-0248-B510-041ABE28F980}"/>
            </a:ext>
          </a:extLst>
        </xdr:cNvPr>
        <xdr:cNvCxnSpPr/>
      </xdr:nvCxnSpPr>
      <xdr:spPr>
        <a:xfrm>
          <a:off x="13552489314" y="194164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584200</xdr:colOff>
      <xdr:row>89</xdr:row>
      <xdr:rowOff>36286</xdr:rowOff>
    </xdr:from>
    <xdr:to>
      <xdr:col>6</xdr:col>
      <xdr:colOff>108857</xdr:colOff>
      <xdr:row>94</xdr:row>
      <xdr:rowOff>18143</xdr:rowOff>
    </xdr:to>
    <xdr:cxnSp macro="">
      <xdr:nvCxnSpPr>
        <xdr:cNvPr id="125" name="Straight Connector 124">
          <a:extLst>
            <a:ext uri="{FF2B5EF4-FFF2-40B4-BE49-F238E27FC236}">
              <a16:creationId xmlns:a16="http://schemas.microsoft.com/office/drawing/2014/main" id="{0206BD53-57B5-2B4F-986D-DDA9FEF5B4C1}"/>
            </a:ext>
          </a:extLst>
        </xdr:cNvPr>
        <xdr:cNvCxnSpPr/>
      </xdr:nvCxnSpPr>
      <xdr:spPr>
        <a:xfrm flipV="1">
          <a:off x="13552953771" y="18121086"/>
          <a:ext cx="1179286" cy="997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707571</xdr:colOff>
      <xdr:row>89</xdr:row>
      <xdr:rowOff>29029</xdr:rowOff>
    </xdr:from>
    <xdr:to>
      <xdr:col>6</xdr:col>
      <xdr:colOff>163285</xdr:colOff>
      <xdr:row>94</xdr:row>
      <xdr:rowOff>0</xdr:rowOff>
    </xdr:to>
    <xdr:cxnSp macro="">
      <xdr:nvCxnSpPr>
        <xdr:cNvPr id="126" name="Straight Connector 125">
          <a:extLst>
            <a:ext uri="{FF2B5EF4-FFF2-40B4-BE49-F238E27FC236}">
              <a16:creationId xmlns:a16="http://schemas.microsoft.com/office/drawing/2014/main" id="{84E173E4-85D7-E248-9267-3220FE5FA8D6}"/>
            </a:ext>
          </a:extLst>
        </xdr:cNvPr>
        <xdr:cNvCxnSpPr/>
      </xdr:nvCxnSpPr>
      <xdr:spPr>
        <a:xfrm>
          <a:off x="13552899343" y="181138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341086</xdr:colOff>
      <xdr:row>88</xdr:row>
      <xdr:rowOff>30843</xdr:rowOff>
    </xdr:from>
    <xdr:ext cx="411054"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C9B1008F-4D1A-244E-AD17-A22C51833EDA}"/>
                </a:ext>
              </a:extLst>
            </xdr:cNvPr>
            <xdr:cNvSpPr txBox="1"/>
          </xdr:nvSpPr>
          <xdr:spPr>
            <a:xfrm>
              <a:off x="13553965117" y="179124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C9B1008F-4D1A-244E-AD17-A22C51833EDA}"/>
                </a:ext>
              </a:extLst>
            </xdr:cNvPr>
            <xdr:cNvSpPr txBox="1"/>
          </xdr:nvSpPr>
          <xdr:spPr>
            <a:xfrm>
              <a:off x="13553965117" y="179124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4</xdr:col>
      <xdr:colOff>402772</xdr:colOff>
      <xdr:row>93</xdr:row>
      <xdr:rowOff>114300</xdr:rowOff>
    </xdr:from>
    <xdr:ext cx="411054"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EA537D04-0393-224C-9223-8858BAF9D199}"/>
                </a:ext>
              </a:extLst>
            </xdr:cNvPr>
            <xdr:cNvSpPr txBox="1"/>
          </xdr:nvSpPr>
          <xdr:spPr>
            <a:xfrm>
              <a:off x="13553903431" y="190119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EA537D04-0393-224C-9223-8858BAF9D199}"/>
                </a:ext>
              </a:extLst>
            </xdr:cNvPr>
            <xdr:cNvSpPr txBox="1"/>
          </xdr:nvSpPr>
          <xdr:spPr>
            <a:xfrm>
              <a:off x="13553903431" y="190119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304800</xdr:colOff>
      <xdr:row>91</xdr:row>
      <xdr:rowOff>83457</xdr:rowOff>
    </xdr:from>
    <xdr:to>
      <xdr:col>1</xdr:col>
      <xdr:colOff>453571</xdr:colOff>
      <xdr:row>92</xdr:row>
      <xdr:rowOff>32657</xdr:rowOff>
    </xdr:to>
    <xdr:sp macro="" textlink="">
      <xdr:nvSpPr>
        <xdr:cNvPr id="132" name="Oval 131">
          <a:extLst>
            <a:ext uri="{FF2B5EF4-FFF2-40B4-BE49-F238E27FC236}">
              <a16:creationId xmlns:a16="http://schemas.microsoft.com/office/drawing/2014/main" id="{4356C559-322A-3786-B379-F19F7F4CE725}"/>
            </a:ext>
          </a:extLst>
        </xdr:cNvPr>
        <xdr:cNvSpPr/>
      </xdr:nvSpPr>
      <xdr:spPr>
        <a:xfrm>
          <a:off x="13553436372" y="18574657"/>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406400</xdr:colOff>
      <xdr:row>88</xdr:row>
      <xdr:rowOff>123371</xdr:rowOff>
    </xdr:from>
    <xdr:to>
      <xdr:col>2</xdr:col>
      <xdr:colOff>351971</xdr:colOff>
      <xdr:row>91</xdr:row>
      <xdr:rowOff>181429</xdr:rowOff>
    </xdr:to>
    <xdr:sp macro="" textlink="">
      <xdr:nvSpPr>
        <xdr:cNvPr id="141" name="Right Triangle 140">
          <a:extLst>
            <a:ext uri="{FF2B5EF4-FFF2-40B4-BE49-F238E27FC236}">
              <a16:creationId xmlns:a16="http://schemas.microsoft.com/office/drawing/2014/main" id="{0B39E7E2-786E-286E-34ED-DDD9A9829C30}"/>
            </a:ext>
          </a:extLst>
        </xdr:cNvPr>
        <xdr:cNvSpPr/>
      </xdr:nvSpPr>
      <xdr:spPr>
        <a:xfrm>
          <a:off x="13552710657" y="18004971"/>
          <a:ext cx="772886" cy="667658"/>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478972</xdr:colOff>
      <xdr:row>92</xdr:row>
      <xdr:rowOff>1</xdr:rowOff>
    </xdr:from>
    <xdr:to>
      <xdr:col>2</xdr:col>
      <xdr:colOff>359228</xdr:colOff>
      <xdr:row>94</xdr:row>
      <xdr:rowOff>174172</xdr:rowOff>
    </xdr:to>
    <xdr:sp macro="" textlink="">
      <xdr:nvSpPr>
        <xdr:cNvPr id="145" name="Right Triangle 144">
          <a:extLst>
            <a:ext uri="{FF2B5EF4-FFF2-40B4-BE49-F238E27FC236}">
              <a16:creationId xmlns:a16="http://schemas.microsoft.com/office/drawing/2014/main" id="{3BA46D07-1023-4E81-3817-1DFD4CC2ABF3}"/>
            </a:ext>
          </a:extLst>
        </xdr:cNvPr>
        <xdr:cNvSpPr/>
      </xdr:nvSpPr>
      <xdr:spPr>
        <a:xfrm rot="5400000">
          <a:off x="13552766900" y="18630901"/>
          <a:ext cx="580571" cy="707571"/>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297542</xdr:colOff>
      <xdr:row>91</xdr:row>
      <xdr:rowOff>90714</xdr:rowOff>
    </xdr:from>
    <xdr:to>
      <xdr:col>5</xdr:col>
      <xdr:colOff>446313</xdr:colOff>
      <xdr:row>92</xdr:row>
      <xdr:rowOff>39914</xdr:rowOff>
    </xdr:to>
    <xdr:sp macro="" textlink="">
      <xdr:nvSpPr>
        <xdr:cNvPr id="146" name="Oval 145">
          <a:extLst>
            <a:ext uri="{FF2B5EF4-FFF2-40B4-BE49-F238E27FC236}">
              <a16:creationId xmlns:a16="http://schemas.microsoft.com/office/drawing/2014/main" id="{9545314A-0135-AD38-EC25-1135BDA0BB61}"/>
            </a:ext>
          </a:extLst>
        </xdr:cNvPr>
        <xdr:cNvSpPr/>
      </xdr:nvSpPr>
      <xdr:spPr>
        <a:xfrm>
          <a:off x="13550134373" y="18581914"/>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754742</xdr:colOff>
      <xdr:row>87</xdr:row>
      <xdr:rowOff>112486</xdr:rowOff>
    </xdr:from>
    <xdr:to>
      <xdr:col>6</xdr:col>
      <xdr:colOff>279399</xdr:colOff>
      <xdr:row>92</xdr:row>
      <xdr:rowOff>94343</xdr:rowOff>
    </xdr:to>
    <xdr:cxnSp macro="">
      <xdr:nvCxnSpPr>
        <xdr:cNvPr id="147" name="Straight Connector 146">
          <a:extLst>
            <a:ext uri="{FF2B5EF4-FFF2-40B4-BE49-F238E27FC236}">
              <a16:creationId xmlns:a16="http://schemas.microsoft.com/office/drawing/2014/main" id="{FCB8982B-DABD-0B56-DBE2-00C1A067C882}"/>
            </a:ext>
          </a:extLst>
        </xdr:cNvPr>
        <xdr:cNvCxnSpPr/>
      </xdr:nvCxnSpPr>
      <xdr:spPr>
        <a:xfrm flipV="1">
          <a:off x="13549473972" y="17790886"/>
          <a:ext cx="1179286" cy="997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511629</xdr:colOff>
      <xdr:row>86</xdr:row>
      <xdr:rowOff>150586</xdr:rowOff>
    </xdr:from>
    <xdr:ext cx="411054"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5557154-C6CE-DE3E-ADF3-AFEB1374823F}"/>
                </a:ext>
              </a:extLst>
            </xdr:cNvPr>
            <xdr:cNvSpPr txBox="1"/>
          </xdr:nvSpPr>
          <xdr:spPr>
            <a:xfrm>
              <a:off x="13550485317" y="176257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1" name="TextBox 150">
              <a:extLst>
                <a:ext uri="{FF2B5EF4-FFF2-40B4-BE49-F238E27FC236}">
                  <a16:creationId xmlns:a16="http://schemas.microsoft.com/office/drawing/2014/main" id="{C5557154-C6CE-DE3E-ADF3-AFEB1374823F}"/>
                </a:ext>
              </a:extLst>
            </xdr:cNvPr>
            <xdr:cNvSpPr txBox="1"/>
          </xdr:nvSpPr>
          <xdr:spPr>
            <a:xfrm>
              <a:off x="13550485317" y="176257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5</xdr:col>
      <xdr:colOff>584199</xdr:colOff>
      <xdr:row>90</xdr:row>
      <xdr:rowOff>47171</xdr:rowOff>
    </xdr:from>
    <xdr:to>
      <xdr:col>5</xdr:col>
      <xdr:colOff>732970</xdr:colOff>
      <xdr:row>90</xdr:row>
      <xdr:rowOff>199571</xdr:rowOff>
    </xdr:to>
    <xdr:sp macro="" textlink="">
      <xdr:nvSpPr>
        <xdr:cNvPr id="153" name="Oval 152">
          <a:extLst>
            <a:ext uri="{FF2B5EF4-FFF2-40B4-BE49-F238E27FC236}">
              <a16:creationId xmlns:a16="http://schemas.microsoft.com/office/drawing/2014/main" id="{E622C2B9-65FD-F0B2-D393-FE8989C82DA7}"/>
            </a:ext>
          </a:extLst>
        </xdr:cNvPr>
        <xdr:cNvSpPr/>
      </xdr:nvSpPr>
      <xdr:spPr>
        <a:xfrm>
          <a:off x="13549847716" y="18335171"/>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584199</xdr:colOff>
      <xdr:row>92</xdr:row>
      <xdr:rowOff>108856</xdr:rowOff>
    </xdr:from>
    <xdr:to>
      <xdr:col>5</xdr:col>
      <xdr:colOff>732970</xdr:colOff>
      <xdr:row>93</xdr:row>
      <xdr:rowOff>58056</xdr:rowOff>
    </xdr:to>
    <xdr:sp macro="" textlink="">
      <xdr:nvSpPr>
        <xdr:cNvPr id="154" name="Oval 153">
          <a:extLst>
            <a:ext uri="{FF2B5EF4-FFF2-40B4-BE49-F238E27FC236}">
              <a16:creationId xmlns:a16="http://schemas.microsoft.com/office/drawing/2014/main" id="{F2305D1E-6282-7197-6DAA-6FD623010B00}"/>
            </a:ext>
          </a:extLst>
        </xdr:cNvPr>
        <xdr:cNvSpPr/>
      </xdr:nvSpPr>
      <xdr:spPr>
        <a:xfrm>
          <a:off x="13549847716" y="18803256"/>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711200</xdr:colOff>
      <xdr:row>88</xdr:row>
      <xdr:rowOff>152399</xdr:rowOff>
    </xdr:from>
    <xdr:to>
      <xdr:col>6</xdr:col>
      <xdr:colOff>322942</xdr:colOff>
      <xdr:row>90</xdr:row>
      <xdr:rowOff>148770</xdr:rowOff>
    </xdr:to>
    <xdr:sp macro="" textlink="">
      <xdr:nvSpPr>
        <xdr:cNvPr id="156" name="Right Triangle 155">
          <a:extLst>
            <a:ext uri="{FF2B5EF4-FFF2-40B4-BE49-F238E27FC236}">
              <a16:creationId xmlns:a16="http://schemas.microsoft.com/office/drawing/2014/main" id="{DDA72390-FE91-759C-BF21-68FC2E4CC5BD}"/>
            </a:ext>
          </a:extLst>
        </xdr:cNvPr>
        <xdr:cNvSpPr/>
      </xdr:nvSpPr>
      <xdr:spPr>
        <a:xfrm>
          <a:off x="13549430429" y="18033999"/>
          <a:ext cx="439057" cy="40277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671288</xdr:colOff>
      <xdr:row>92</xdr:row>
      <xdr:rowOff>185060</xdr:rowOff>
    </xdr:from>
    <xdr:to>
      <xdr:col>6</xdr:col>
      <xdr:colOff>351972</xdr:colOff>
      <xdr:row>94</xdr:row>
      <xdr:rowOff>185057</xdr:rowOff>
    </xdr:to>
    <xdr:sp macro="" textlink="">
      <xdr:nvSpPr>
        <xdr:cNvPr id="157" name="Right Triangle 156">
          <a:extLst>
            <a:ext uri="{FF2B5EF4-FFF2-40B4-BE49-F238E27FC236}">
              <a16:creationId xmlns:a16="http://schemas.microsoft.com/office/drawing/2014/main" id="{11EBE99C-BC9A-BFCD-3F98-F734F13616C5}"/>
            </a:ext>
          </a:extLst>
        </xdr:cNvPr>
        <xdr:cNvSpPr/>
      </xdr:nvSpPr>
      <xdr:spPr>
        <a:xfrm rot="5400000">
          <a:off x="13549452200" y="18828659"/>
          <a:ext cx="406397" cy="507999"/>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337457</xdr:colOff>
      <xdr:row>107</xdr:row>
      <xdr:rowOff>79828</xdr:rowOff>
    </xdr:from>
    <xdr:to>
      <xdr:col>1</xdr:col>
      <xdr:colOff>486228</xdr:colOff>
      <xdr:row>108</xdr:row>
      <xdr:rowOff>29028</xdr:rowOff>
    </xdr:to>
    <xdr:sp macro="" textlink="">
      <xdr:nvSpPr>
        <xdr:cNvPr id="158" name="Oval 157">
          <a:extLst>
            <a:ext uri="{FF2B5EF4-FFF2-40B4-BE49-F238E27FC236}">
              <a16:creationId xmlns:a16="http://schemas.microsoft.com/office/drawing/2014/main" id="{75D40EFF-176D-1A43-C766-9355828DE6DF}"/>
            </a:ext>
          </a:extLst>
        </xdr:cNvPr>
        <xdr:cNvSpPr/>
      </xdr:nvSpPr>
      <xdr:spPr>
        <a:xfrm>
          <a:off x="13553403715" y="21822228"/>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380999</xdr:colOff>
      <xdr:row>104</xdr:row>
      <xdr:rowOff>61686</xdr:rowOff>
    </xdr:from>
    <xdr:to>
      <xdr:col>6</xdr:col>
      <xdr:colOff>388257</xdr:colOff>
      <xdr:row>112</xdr:row>
      <xdr:rowOff>116114</xdr:rowOff>
    </xdr:to>
    <xdr:cxnSp macro="">
      <xdr:nvCxnSpPr>
        <xdr:cNvPr id="159" name="Straight Arrow Connector 158">
          <a:extLst>
            <a:ext uri="{FF2B5EF4-FFF2-40B4-BE49-F238E27FC236}">
              <a16:creationId xmlns:a16="http://schemas.microsoft.com/office/drawing/2014/main" id="{417848F2-AC84-DE47-BC67-68343EC2CC0B}"/>
            </a:ext>
          </a:extLst>
        </xdr:cNvPr>
        <xdr:cNvCxnSpPr/>
      </xdr:nvCxnSpPr>
      <xdr:spPr>
        <a:xfrm flipV="1">
          <a:off x="13552674371" y="211944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243114</xdr:colOff>
      <xdr:row>111</xdr:row>
      <xdr:rowOff>112486</xdr:rowOff>
    </xdr:from>
    <xdr:to>
      <xdr:col>6</xdr:col>
      <xdr:colOff>573314</xdr:colOff>
      <xdr:row>111</xdr:row>
      <xdr:rowOff>127000</xdr:rowOff>
    </xdr:to>
    <xdr:cxnSp macro="">
      <xdr:nvCxnSpPr>
        <xdr:cNvPr id="160" name="Straight Arrow Connector 159">
          <a:extLst>
            <a:ext uri="{FF2B5EF4-FFF2-40B4-BE49-F238E27FC236}">
              <a16:creationId xmlns:a16="http://schemas.microsoft.com/office/drawing/2014/main" id="{EDAA7C7E-4991-9449-B658-2DF858D6EEF0}"/>
            </a:ext>
          </a:extLst>
        </xdr:cNvPr>
        <xdr:cNvCxnSpPr/>
      </xdr:nvCxnSpPr>
      <xdr:spPr>
        <a:xfrm>
          <a:off x="13552489314" y="226676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395514</xdr:colOff>
      <xdr:row>104</xdr:row>
      <xdr:rowOff>72571</xdr:rowOff>
    </xdr:from>
    <xdr:to>
      <xdr:col>5</xdr:col>
      <xdr:colOff>417286</xdr:colOff>
      <xdr:row>111</xdr:row>
      <xdr:rowOff>112486</xdr:rowOff>
    </xdr:to>
    <xdr:cxnSp macro="">
      <xdr:nvCxnSpPr>
        <xdr:cNvPr id="161" name="Straight Connector 160">
          <a:extLst>
            <a:ext uri="{FF2B5EF4-FFF2-40B4-BE49-F238E27FC236}">
              <a16:creationId xmlns:a16="http://schemas.microsoft.com/office/drawing/2014/main" id="{5CB68352-5573-4A41-8DB2-DF212E665B05}"/>
            </a:ext>
          </a:extLst>
        </xdr:cNvPr>
        <xdr:cNvCxnSpPr/>
      </xdr:nvCxnSpPr>
      <xdr:spPr>
        <a:xfrm flipH="1" flipV="1">
          <a:off x="13553472657" y="21205371"/>
          <a:ext cx="21772" cy="146231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707571</xdr:colOff>
      <xdr:row>105</xdr:row>
      <xdr:rowOff>29029</xdr:rowOff>
    </xdr:from>
    <xdr:to>
      <xdr:col>6</xdr:col>
      <xdr:colOff>163285</xdr:colOff>
      <xdr:row>110</xdr:row>
      <xdr:rowOff>0</xdr:rowOff>
    </xdr:to>
    <xdr:cxnSp macro="">
      <xdr:nvCxnSpPr>
        <xdr:cNvPr id="162" name="Straight Connector 161">
          <a:extLst>
            <a:ext uri="{FF2B5EF4-FFF2-40B4-BE49-F238E27FC236}">
              <a16:creationId xmlns:a16="http://schemas.microsoft.com/office/drawing/2014/main" id="{D9C28721-061F-C146-B336-48D6BD415D05}"/>
            </a:ext>
          </a:extLst>
        </xdr:cNvPr>
        <xdr:cNvCxnSpPr/>
      </xdr:nvCxnSpPr>
      <xdr:spPr>
        <a:xfrm>
          <a:off x="13552899343" y="213650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32657</xdr:colOff>
      <xdr:row>103</xdr:row>
      <xdr:rowOff>45357</xdr:rowOff>
    </xdr:from>
    <xdr:ext cx="559826"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BC70E22E-8983-A74B-AD94-00C6CEC1C43B}"/>
                </a:ext>
              </a:extLst>
            </xdr:cNvPr>
            <xdr:cNvSpPr txBox="1"/>
          </xdr:nvSpPr>
          <xdr:spPr>
            <a:xfrm>
              <a:off x="13549988203" y="20974957"/>
              <a:ext cx="5598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r>
                      <a:rPr lang="he-IL" sz="1100" b="0" i="0">
                        <a:latin typeface="Cambria Math" panose="02040503050406030204" pitchFamily="18" charset="0"/>
                      </a:rPr>
                      <m:t>=</m:t>
                    </m:r>
                    <m:sSub>
                      <m:sSubPr>
                        <m:ctrlPr>
                          <a:rPr lang="en-US" sz="1100" b="0" i="1">
                            <a:latin typeface="Cambria Math" panose="02040503050406030204" pitchFamily="18" charset="0"/>
                          </a:rPr>
                        </m:ctrlPr>
                      </m:sSubPr>
                      <m:e>
                        <m:r>
                          <m:rPr>
                            <m:sty m:val="p"/>
                          </m:rPr>
                          <a:rPr lang="en-US" sz="1100" b="0" i="0">
                            <a:latin typeface="Cambria Math" panose="02040503050406030204" pitchFamily="18" charset="0"/>
                          </a:rPr>
                          <m:t>S</m:t>
                        </m:r>
                      </m:e>
                      <m:sub>
                        <m:r>
                          <a:rPr lang="en-US" sz="1100" b="0" i="0">
                            <a:latin typeface="Cambria Math" panose="02040503050406030204" pitchFamily="18" charset="0"/>
                          </a:rPr>
                          <m:t>1</m:t>
                        </m:r>
                      </m:sub>
                    </m:sSub>
                  </m:oMath>
                </m:oMathPara>
              </a14:m>
              <a:endParaRPr lang="en-US" sz="1100"/>
            </a:p>
          </xdr:txBody>
        </xdr:sp>
      </mc:Choice>
      <mc:Fallback xmlns="">
        <xdr:sp macro="" textlink="">
          <xdr:nvSpPr>
            <xdr:cNvPr id="163" name="TextBox 162">
              <a:extLst>
                <a:ext uri="{FF2B5EF4-FFF2-40B4-BE49-F238E27FC236}">
                  <a16:creationId xmlns:a16="http://schemas.microsoft.com/office/drawing/2014/main" id="{BC70E22E-8983-A74B-AD94-00C6CEC1C43B}"/>
                </a:ext>
              </a:extLst>
            </xdr:cNvPr>
            <xdr:cNvSpPr txBox="1"/>
          </xdr:nvSpPr>
          <xdr:spPr>
            <a:xfrm>
              <a:off x="13549988203" y="20974957"/>
              <a:ext cx="5598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r>
                <a:rPr lang="he-IL" sz="1100" b="0" i="0">
                  <a:latin typeface="Cambria Math" panose="02040503050406030204" pitchFamily="18" charset="0"/>
                </a:rPr>
                <a:t>=</a:t>
              </a:r>
              <a:r>
                <a:rPr lang="en-US" sz="1100" b="0" i="0">
                  <a:latin typeface="Cambria Math" panose="02040503050406030204" pitchFamily="18" charset="0"/>
                </a:rPr>
                <a:t>S_1</a:t>
              </a:r>
              <a:endParaRPr lang="en-US" sz="1100"/>
            </a:p>
          </xdr:txBody>
        </xdr:sp>
      </mc:Fallback>
    </mc:AlternateContent>
    <xdr:clientData/>
  </xdr:oneCellAnchor>
  <xdr:oneCellAnchor>
    <xdr:from>
      <xdr:col>4</xdr:col>
      <xdr:colOff>402772</xdr:colOff>
      <xdr:row>109</xdr:row>
      <xdr:rowOff>114300</xdr:rowOff>
    </xdr:from>
    <xdr:ext cx="411054"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9749A1CD-DBB1-5E43-8C68-79803F46A06C}"/>
                </a:ext>
              </a:extLst>
            </xdr:cNvPr>
            <xdr:cNvSpPr txBox="1"/>
          </xdr:nvSpPr>
          <xdr:spPr>
            <a:xfrm>
              <a:off x="13553903431" y="222631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9749A1CD-DBB1-5E43-8C68-79803F46A06C}"/>
                </a:ext>
              </a:extLst>
            </xdr:cNvPr>
            <xdr:cNvSpPr txBox="1"/>
          </xdr:nvSpPr>
          <xdr:spPr>
            <a:xfrm>
              <a:off x="13553903431" y="222631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337457</xdr:colOff>
      <xdr:row>107</xdr:row>
      <xdr:rowOff>79828</xdr:rowOff>
    </xdr:from>
    <xdr:to>
      <xdr:col>5</xdr:col>
      <xdr:colOff>486228</xdr:colOff>
      <xdr:row>108</xdr:row>
      <xdr:rowOff>29028</xdr:rowOff>
    </xdr:to>
    <xdr:sp macro="" textlink="">
      <xdr:nvSpPr>
        <xdr:cNvPr id="165" name="Oval 164">
          <a:extLst>
            <a:ext uri="{FF2B5EF4-FFF2-40B4-BE49-F238E27FC236}">
              <a16:creationId xmlns:a16="http://schemas.microsoft.com/office/drawing/2014/main" id="{AFFB730A-70C2-D84E-A6E7-94A58E22E249}"/>
            </a:ext>
          </a:extLst>
        </xdr:cNvPr>
        <xdr:cNvSpPr/>
      </xdr:nvSpPr>
      <xdr:spPr>
        <a:xfrm>
          <a:off x="13553403715" y="21822228"/>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333829</xdr:colOff>
      <xdr:row>109</xdr:row>
      <xdr:rowOff>123370</xdr:rowOff>
    </xdr:from>
    <xdr:to>
      <xdr:col>5</xdr:col>
      <xdr:colOff>482600</xdr:colOff>
      <xdr:row>110</xdr:row>
      <xdr:rowOff>72570</xdr:rowOff>
    </xdr:to>
    <xdr:sp macro="" textlink="">
      <xdr:nvSpPr>
        <xdr:cNvPr id="166" name="Oval 165">
          <a:extLst>
            <a:ext uri="{FF2B5EF4-FFF2-40B4-BE49-F238E27FC236}">
              <a16:creationId xmlns:a16="http://schemas.microsoft.com/office/drawing/2014/main" id="{72D5F500-A9ED-F85A-299E-E8D253F29CEF}"/>
            </a:ext>
          </a:extLst>
        </xdr:cNvPr>
        <xdr:cNvSpPr/>
      </xdr:nvSpPr>
      <xdr:spPr>
        <a:xfrm>
          <a:off x="13550098086" y="22272170"/>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424543</xdr:colOff>
      <xdr:row>104</xdr:row>
      <xdr:rowOff>159656</xdr:rowOff>
    </xdr:from>
    <xdr:to>
      <xdr:col>2</xdr:col>
      <xdr:colOff>322942</xdr:colOff>
      <xdr:row>107</xdr:row>
      <xdr:rowOff>174171</xdr:rowOff>
    </xdr:to>
    <xdr:sp macro="" textlink="">
      <xdr:nvSpPr>
        <xdr:cNvPr id="167" name="Right Triangle 166">
          <a:extLst>
            <a:ext uri="{FF2B5EF4-FFF2-40B4-BE49-F238E27FC236}">
              <a16:creationId xmlns:a16="http://schemas.microsoft.com/office/drawing/2014/main" id="{359A714F-2AC2-CB2E-3959-9EB8946E2A15}"/>
            </a:ext>
          </a:extLst>
        </xdr:cNvPr>
        <xdr:cNvSpPr/>
      </xdr:nvSpPr>
      <xdr:spPr>
        <a:xfrm>
          <a:off x="13552739686" y="21292456"/>
          <a:ext cx="725714" cy="624115"/>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413657</xdr:colOff>
      <xdr:row>104</xdr:row>
      <xdr:rowOff>170542</xdr:rowOff>
    </xdr:from>
    <xdr:to>
      <xdr:col>6</xdr:col>
      <xdr:colOff>312056</xdr:colOff>
      <xdr:row>107</xdr:row>
      <xdr:rowOff>185057</xdr:rowOff>
    </xdr:to>
    <xdr:sp macro="" textlink="">
      <xdr:nvSpPr>
        <xdr:cNvPr id="170" name="Right Triangle 169">
          <a:extLst>
            <a:ext uri="{FF2B5EF4-FFF2-40B4-BE49-F238E27FC236}">
              <a16:creationId xmlns:a16="http://schemas.microsoft.com/office/drawing/2014/main" id="{DF0AB812-B572-D9B8-13D8-63A0398A770B}"/>
            </a:ext>
          </a:extLst>
        </xdr:cNvPr>
        <xdr:cNvSpPr/>
      </xdr:nvSpPr>
      <xdr:spPr>
        <a:xfrm>
          <a:off x="13549441315" y="21303342"/>
          <a:ext cx="725714" cy="624115"/>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435429</xdr:colOff>
      <xdr:row>108</xdr:row>
      <xdr:rowOff>18143</xdr:rowOff>
    </xdr:from>
    <xdr:to>
      <xdr:col>2</xdr:col>
      <xdr:colOff>322942</xdr:colOff>
      <xdr:row>111</xdr:row>
      <xdr:rowOff>79829</xdr:rowOff>
    </xdr:to>
    <xdr:sp macro="" textlink="">
      <xdr:nvSpPr>
        <xdr:cNvPr id="171" name="Rectangle 170">
          <a:extLst>
            <a:ext uri="{FF2B5EF4-FFF2-40B4-BE49-F238E27FC236}">
              <a16:creationId xmlns:a16="http://schemas.microsoft.com/office/drawing/2014/main" id="{8029DE6F-361F-A437-0F60-33CB6510BD47}"/>
            </a:ext>
          </a:extLst>
        </xdr:cNvPr>
        <xdr:cNvSpPr/>
      </xdr:nvSpPr>
      <xdr:spPr>
        <a:xfrm>
          <a:off x="13552739686" y="21963743"/>
          <a:ext cx="714828" cy="671286"/>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428172</xdr:colOff>
      <xdr:row>109</xdr:row>
      <xdr:rowOff>185058</xdr:rowOff>
    </xdr:from>
    <xdr:to>
      <xdr:col>6</xdr:col>
      <xdr:colOff>359227</xdr:colOff>
      <xdr:row>111</xdr:row>
      <xdr:rowOff>90714</xdr:rowOff>
    </xdr:to>
    <xdr:sp macro="" textlink="">
      <xdr:nvSpPr>
        <xdr:cNvPr id="173" name="Rectangle 172">
          <a:extLst>
            <a:ext uri="{FF2B5EF4-FFF2-40B4-BE49-F238E27FC236}">
              <a16:creationId xmlns:a16="http://schemas.microsoft.com/office/drawing/2014/main" id="{ECA37669-D414-6256-DA29-1B7886084DA0}"/>
            </a:ext>
          </a:extLst>
        </xdr:cNvPr>
        <xdr:cNvSpPr/>
      </xdr:nvSpPr>
      <xdr:spPr>
        <a:xfrm>
          <a:off x="13549394144" y="22333858"/>
          <a:ext cx="758370" cy="312056"/>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380999</xdr:colOff>
      <xdr:row>118</xdr:row>
      <xdr:rowOff>61686</xdr:rowOff>
    </xdr:from>
    <xdr:to>
      <xdr:col>7</xdr:col>
      <xdr:colOff>388257</xdr:colOff>
      <xdr:row>126</xdr:row>
      <xdr:rowOff>116114</xdr:rowOff>
    </xdr:to>
    <xdr:cxnSp macro="">
      <xdr:nvCxnSpPr>
        <xdr:cNvPr id="174" name="Straight Arrow Connector 173">
          <a:extLst>
            <a:ext uri="{FF2B5EF4-FFF2-40B4-BE49-F238E27FC236}">
              <a16:creationId xmlns:a16="http://schemas.microsoft.com/office/drawing/2014/main" id="{1DA889DB-FD28-394B-952C-A155592548D3}"/>
            </a:ext>
          </a:extLst>
        </xdr:cNvPr>
        <xdr:cNvCxnSpPr/>
      </xdr:nvCxnSpPr>
      <xdr:spPr>
        <a:xfrm flipV="1">
          <a:off x="13552674371" y="240392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243114</xdr:colOff>
      <xdr:row>125</xdr:row>
      <xdr:rowOff>112486</xdr:rowOff>
    </xdr:from>
    <xdr:to>
      <xdr:col>7</xdr:col>
      <xdr:colOff>573314</xdr:colOff>
      <xdr:row>125</xdr:row>
      <xdr:rowOff>127000</xdr:rowOff>
    </xdr:to>
    <xdr:cxnSp macro="">
      <xdr:nvCxnSpPr>
        <xdr:cNvPr id="180" name="Straight Arrow Connector 179">
          <a:extLst>
            <a:ext uri="{FF2B5EF4-FFF2-40B4-BE49-F238E27FC236}">
              <a16:creationId xmlns:a16="http://schemas.microsoft.com/office/drawing/2014/main" id="{77D11DBF-C059-E941-A451-70D4606874A6}"/>
            </a:ext>
          </a:extLst>
        </xdr:cNvPr>
        <xdr:cNvCxnSpPr/>
      </xdr:nvCxnSpPr>
      <xdr:spPr>
        <a:xfrm>
          <a:off x="13552489314" y="255124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580571</xdr:colOff>
      <xdr:row>119</xdr:row>
      <xdr:rowOff>152400</xdr:rowOff>
    </xdr:from>
    <xdr:to>
      <xdr:col>7</xdr:col>
      <xdr:colOff>228599</xdr:colOff>
      <xdr:row>124</xdr:row>
      <xdr:rowOff>25400</xdr:rowOff>
    </xdr:to>
    <xdr:cxnSp macro="">
      <xdr:nvCxnSpPr>
        <xdr:cNvPr id="181" name="Straight Connector 180">
          <a:extLst>
            <a:ext uri="{FF2B5EF4-FFF2-40B4-BE49-F238E27FC236}">
              <a16:creationId xmlns:a16="http://schemas.microsoft.com/office/drawing/2014/main" id="{00A80100-2BB5-034A-A38C-8A8118B3A619}"/>
            </a:ext>
          </a:extLst>
        </xdr:cNvPr>
        <xdr:cNvCxnSpPr/>
      </xdr:nvCxnSpPr>
      <xdr:spPr>
        <a:xfrm flipV="1">
          <a:off x="13552834029" y="24333200"/>
          <a:ext cx="1302657" cy="8890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475343</xdr:colOff>
      <xdr:row>118</xdr:row>
      <xdr:rowOff>148771</xdr:rowOff>
    </xdr:from>
    <xdr:to>
      <xdr:col>6</xdr:col>
      <xdr:colOff>478972</xdr:colOff>
      <xdr:row>125</xdr:row>
      <xdr:rowOff>108857</xdr:rowOff>
    </xdr:to>
    <xdr:cxnSp macro="">
      <xdr:nvCxnSpPr>
        <xdr:cNvPr id="182" name="Straight Connector 181">
          <a:extLst>
            <a:ext uri="{FF2B5EF4-FFF2-40B4-BE49-F238E27FC236}">
              <a16:creationId xmlns:a16="http://schemas.microsoft.com/office/drawing/2014/main" id="{3F6C04B7-596D-144B-9BDE-01F0D0641602}"/>
            </a:ext>
          </a:extLst>
        </xdr:cNvPr>
        <xdr:cNvCxnSpPr/>
      </xdr:nvCxnSpPr>
      <xdr:spPr>
        <a:xfrm flipH="1">
          <a:off x="13553410971" y="24126371"/>
          <a:ext cx="3629" cy="138248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246743</xdr:colOff>
      <xdr:row>118</xdr:row>
      <xdr:rowOff>175986</xdr:rowOff>
    </xdr:from>
    <xdr:ext cx="41105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12F5273-B4BB-094D-BB71-BC291E169912}"/>
                </a:ext>
              </a:extLst>
            </xdr:cNvPr>
            <xdr:cNvSpPr txBox="1"/>
          </xdr:nvSpPr>
          <xdr:spPr>
            <a:xfrm>
              <a:off x="13554059460" y="241535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B12F5273-B4BB-094D-BB71-BC291E169912}"/>
                </a:ext>
              </a:extLst>
            </xdr:cNvPr>
            <xdr:cNvSpPr txBox="1"/>
          </xdr:nvSpPr>
          <xdr:spPr>
            <a:xfrm>
              <a:off x="13554059460" y="241535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6</xdr:col>
      <xdr:colOff>166916</xdr:colOff>
      <xdr:row>123</xdr:row>
      <xdr:rowOff>179614</xdr:rowOff>
    </xdr:from>
    <xdr:ext cx="41105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AA08A9E8-7F68-C742-B900-B8747B3579B6}"/>
                </a:ext>
              </a:extLst>
            </xdr:cNvPr>
            <xdr:cNvSpPr txBox="1"/>
          </xdr:nvSpPr>
          <xdr:spPr>
            <a:xfrm>
              <a:off x="13553311973" y="251732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AA08A9E8-7F68-C742-B900-B8747B3579B6}"/>
                </a:ext>
              </a:extLst>
            </xdr:cNvPr>
            <xdr:cNvSpPr txBox="1"/>
          </xdr:nvSpPr>
          <xdr:spPr>
            <a:xfrm>
              <a:off x="13553311973" y="251732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482600</xdr:colOff>
      <xdr:row>118</xdr:row>
      <xdr:rowOff>163286</xdr:rowOff>
    </xdr:from>
    <xdr:to>
      <xdr:col>2</xdr:col>
      <xdr:colOff>370113</xdr:colOff>
      <xdr:row>122</xdr:row>
      <xdr:rowOff>21772</xdr:rowOff>
    </xdr:to>
    <xdr:sp macro="" textlink="">
      <xdr:nvSpPr>
        <xdr:cNvPr id="191" name="Rectangle 190">
          <a:extLst>
            <a:ext uri="{FF2B5EF4-FFF2-40B4-BE49-F238E27FC236}">
              <a16:creationId xmlns:a16="http://schemas.microsoft.com/office/drawing/2014/main" id="{6A3C3590-F383-FCA9-4A3F-0D79700E5E21}"/>
            </a:ext>
          </a:extLst>
        </xdr:cNvPr>
        <xdr:cNvSpPr/>
      </xdr:nvSpPr>
      <xdr:spPr>
        <a:xfrm>
          <a:off x="13552692515" y="24140886"/>
          <a:ext cx="714828" cy="671286"/>
        </a:xfrm>
        <a:prstGeom prst="rect">
          <a:avLst/>
        </a:prstGeom>
        <a:solidFill>
          <a:srgbClr val="00B050"/>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402772</xdr:colOff>
      <xdr:row>121</xdr:row>
      <xdr:rowOff>174171</xdr:rowOff>
    </xdr:from>
    <xdr:to>
      <xdr:col>1</xdr:col>
      <xdr:colOff>551543</xdr:colOff>
      <xdr:row>122</xdr:row>
      <xdr:rowOff>123371</xdr:rowOff>
    </xdr:to>
    <xdr:sp macro="" textlink="">
      <xdr:nvSpPr>
        <xdr:cNvPr id="210" name="Oval 209">
          <a:extLst>
            <a:ext uri="{FF2B5EF4-FFF2-40B4-BE49-F238E27FC236}">
              <a16:creationId xmlns:a16="http://schemas.microsoft.com/office/drawing/2014/main" id="{421E37EE-F646-6A2C-2158-395ECD90F7AB}"/>
            </a:ext>
          </a:extLst>
        </xdr:cNvPr>
        <xdr:cNvSpPr/>
      </xdr:nvSpPr>
      <xdr:spPr>
        <a:xfrm>
          <a:off x="13553338400" y="24761371"/>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747485</xdr:colOff>
      <xdr:row>117</xdr:row>
      <xdr:rowOff>170543</xdr:rowOff>
    </xdr:from>
    <xdr:to>
      <xdr:col>7</xdr:col>
      <xdr:colOff>395513</xdr:colOff>
      <xdr:row>122</xdr:row>
      <xdr:rowOff>43543</xdr:rowOff>
    </xdr:to>
    <xdr:cxnSp macro="">
      <xdr:nvCxnSpPr>
        <xdr:cNvPr id="211" name="Straight Connector 210">
          <a:extLst>
            <a:ext uri="{FF2B5EF4-FFF2-40B4-BE49-F238E27FC236}">
              <a16:creationId xmlns:a16="http://schemas.microsoft.com/office/drawing/2014/main" id="{5302460A-9922-7561-A139-3F8E44C66B1D}"/>
            </a:ext>
          </a:extLst>
        </xdr:cNvPr>
        <xdr:cNvCxnSpPr/>
      </xdr:nvCxnSpPr>
      <xdr:spPr>
        <a:xfrm flipV="1">
          <a:off x="13548530544" y="23944943"/>
          <a:ext cx="1302657" cy="8890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413657</xdr:colOff>
      <xdr:row>116</xdr:row>
      <xdr:rowOff>194129</xdr:rowOff>
    </xdr:from>
    <xdr:ext cx="411054"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6AC15D63-722A-1D7D-1298-6D7B7C68EB4C}"/>
                </a:ext>
              </a:extLst>
            </xdr:cNvPr>
            <xdr:cNvSpPr txBox="1"/>
          </xdr:nvSpPr>
          <xdr:spPr>
            <a:xfrm>
              <a:off x="13549755975" y="23765329"/>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12" name="TextBox 211">
              <a:extLst>
                <a:ext uri="{FF2B5EF4-FFF2-40B4-BE49-F238E27FC236}">
                  <a16:creationId xmlns:a16="http://schemas.microsoft.com/office/drawing/2014/main" id="{6AC15D63-722A-1D7D-1298-6D7B7C68EB4C}"/>
                </a:ext>
              </a:extLst>
            </xdr:cNvPr>
            <xdr:cNvSpPr txBox="1"/>
          </xdr:nvSpPr>
          <xdr:spPr>
            <a:xfrm>
              <a:off x="13549755975" y="23765329"/>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6</xdr:col>
      <xdr:colOff>410028</xdr:colOff>
      <xdr:row>121</xdr:row>
      <xdr:rowOff>185057</xdr:rowOff>
    </xdr:from>
    <xdr:to>
      <xdr:col>6</xdr:col>
      <xdr:colOff>558799</xdr:colOff>
      <xdr:row>122</xdr:row>
      <xdr:rowOff>134257</xdr:rowOff>
    </xdr:to>
    <xdr:sp macro="" textlink="">
      <xdr:nvSpPr>
        <xdr:cNvPr id="213" name="Oval 212">
          <a:extLst>
            <a:ext uri="{FF2B5EF4-FFF2-40B4-BE49-F238E27FC236}">
              <a16:creationId xmlns:a16="http://schemas.microsoft.com/office/drawing/2014/main" id="{6867AF93-CBBB-CC2A-7154-C5A8E8B735E6}"/>
            </a:ext>
          </a:extLst>
        </xdr:cNvPr>
        <xdr:cNvSpPr/>
      </xdr:nvSpPr>
      <xdr:spPr>
        <a:xfrm>
          <a:off x="13549194572" y="24772257"/>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402771</xdr:colOff>
      <xdr:row>119</xdr:row>
      <xdr:rowOff>65315</xdr:rowOff>
    </xdr:from>
    <xdr:to>
      <xdr:col>6</xdr:col>
      <xdr:colOff>551542</xdr:colOff>
      <xdr:row>120</xdr:row>
      <xdr:rowOff>14515</xdr:rowOff>
    </xdr:to>
    <xdr:sp macro="" textlink="">
      <xdr:nvSpPr>
        <xdr:cNvPr id="214" name="Oval 213">
          <a:extLst>
            <a:ext uri="{FF2B5EF4-FFF2-40B4-BE49-F238E27FC236}">
              <a16:creationId xmlns:a16="http://schemas.microsoft.com/office/drawing/2014/main" id="{FEDB4FAC-36E6-B2EB-F520-F6C3657F338D}"/>
            </a:ext>
          </a:extLst>
        </xdr:cNvPr>
        <xdr:cNvSpPr/>
      </xdr:nvSpPr>
      <xdr:spPr>
        <a:xfrm>
          <a:off x="13549201829" y="24246115"/>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493485</xdr:colOff>
      <xdr:row>118</xdr:row>
      <xdr:rowOff>163286</xdr:rowOff>
    </xdr:from>
    <xdr:to>
      <xdr:col>7</xdr:col>
      <xdr:colOff>380999</xdr:colOff>
      <xdr:row>119</xdr:row>
      <xdr:rowOff>195943</xdr:rowOff>
    </xdr:to>
    <xdr:sp macro="" textlink="">
      <xdr:nvSpPr>
        <xdr:cNvPr id="215" name="Rectangle 214">
          <a:extLst>
            <a:ext uri="{FF2B5EF4-FFF2-40B4-BE49-F238E27FC236}">
              <a16:creationId xmlns:a16="http://schemas.microsoft.com/office/drawing/2014/main" id="{4AAD6817-8FB1-9C1F-3FED-CEFD3B8AEF87}"/>
            </a:ext>
          </a:extLst>
        </xdr:cNvPr>
        <xdr:cNvSpPr/>
      </xdr:nvSpPr>
      <xdr:spPr>
        <a:xfrm>
          <a:off x="13548545058" y="24140886"/>
          <a:ext cx="714828" cy="235857"/>
        </a:xfrm>
        <a:prstGeom prst="rect">
          <a:avLst/>
        </a:prstGeom>
        <a:solidFill>
          <a:srgbClr val="00B050"/>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555173</xdr:colOff>
      <xdr:row>122</xdr:row>
      <xdr:rowOff>50800</xdr:rowOff>
    </xdr:from>
    <xdr:to>
      <xdr:col>2</xdr:col>
      <xdr:colOff>366486</xdr:colOff>
      <xdr:row>124</xdr:row>
      <xdr:rowOff>97971</xdr:rowOff>
    </xdr:to>
    <xdr:sp macro="" textlink="">
      <xdr:nvSpPr>
        <xdr:cNvPr id="216" name="Right Triangle 215">
          <a:extLst>
            <a:ext uri="{FF2B5EF4-FFF2-40B4-BE49-F238E27FC236}">
              <a16:creationId xmlns:a16="http://schemas.microsoft.com/office/drawing/2014/main" id="{944DB716-9474-4546-9D86-AB286A502504}"/>
            </a:ext>
          </a:extLst>
        </xdr:cNvPr>
        <xdr:cNvSpPr/>
      </xdr:nvSpPr>
      <xdr:spPr>
        <a:xfrm rot="5400000">
          <a:off x="13552788670" y="24748672"/>
          <a:ext cx="453571" cy="638628"/>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518887</xdr:colOff>
      <xdr:row>122</xdr:row>
      <xdr:rowOff>29031</xdr:rowOff>
    </xdr:from>
    <xdr:to>
      <xdr:col>7</xdr:col>
      <xdr:colOff>381000</xdr:colOff>
      <xdr:row>124</xdr:row>
      <xdr:rowOff>76202</xdr:rowOff>
    </xdr:to>
    <xdr:sp macro="" textlink="">
      <xdr:nvSpPr>
        <xdr:cNvPr id="217" name="Right Triangle 216">
          <a:extLst>
            <a:ext uri="{FF2B5EF4-FFF2-40B4-BE49-F238E27FC236}">
              <a16:creationId xmlns:a16="http://schemas.microsoft.com/office/drawing/2014/main" id="{8EE0C2B5-9278-CC7A-850D-9D1160E21AFC}"/>
            </a:ext>
          </a:extLst>
        </xdr:cNvPr>
        <xdr:cNvSpPr/>
      </xdr:nvSpPr>
      <xdr:spPr>
        <a:xfrm rot="5400000">
          <a:off x="13548662985" y="24701503"/>
          <a:ext cx="453571" cy="689427"/>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4</xdr:col>
      <xdr:colOff>93132</xdr:colOff>
      <xdr:row>421</xdr:row>
      <xdr:rowOff>169333</xdr:rowOff>
    </xdr:from>
    <xdr:to>
      <xdr:col>5</xdr:col>
      <xdr:colOff>634998</xdr:colOff>
      <xdr:row>427</xdr:row>
      <xdr:rowOff>16933</xdr:rowOff>
    </xdr:to>
    <xdr:sp macro="" textlink="">
      <xdr:nvSpPr>
        <xdr:cNvPr id="333" name="Rectangle 332">
          <a:extLst>
            <a:ext uri="{FF2B5EF4-FFF2-40B4-BE49-F238E27FC236}">
              <a16:creationId xmlns:a16="http://schemas.microsoft.com/office/drawing/2014/main" id="{0F42EBED-D949-B68E-34EA-05ADBB1F3943}"/>
            </a:ext>
          </a:extLst>
        </xdr:cNvPr>
        <xdr:cNvSpPr/>
      </xdr:nvSpPr>
      <xdr:spPr>
        <a:xfrm>
          <a:off x="13589567268" y="85716533"/>
          <a:ext cx="1371600" cy="10668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69850</xdr:colOff>
      <xdr:row>63</xdr:row>
      <xdr:rowOff>199261</xdr:rowOff>
    </xdr:from>
    <xdr:to>
      <xdr:col>7</xdr:col>
      <xdr:colOff>750667</xdr:colOff>
      <xdr:row>71</xdr:row>
      <xdr:rowOff>107950</xdr:rowOff>
    </xdr:to>
    <xdr:pic>
      <xdr:nvPicPr>
        <xdr:cNvPr id="2" name="Picture 1">
          <a:extLst>
            <a:ext uri="{FF2B5EF4-FFF2-40B4-BE49-F238E27FC236}">
              <a16:creationId xmlns:a16="http://schemas.microsoft.com/office/drawing/2014/main" id="{CF29D45C-A26A-3AE3-8429-3E07D2D0693F}"/>
            </a:ext>
          </a:extLst>
        </xdr:cNvPr>
        <xdr:cNvPicPr>
          <a:picLocks noChangeAspect="1"/>
        </xdr:cNvPicPr>
      </xdr:nvPicPr>
      <xdr:blipFill>
        <a:blip xmlns:r="http://schemas.openxmlformats.org/officeDocument/2006/relationships" r:embed="rId1"/>
        <a:stretch>
          <a:fillRect/>
        </a:stretch>
      </xdr:blipFill>
      <xdr:spPr>
        <a:xfrm>
          <a:off x="13518462833" y="13000861"/>
          <a:ext cx="6459317" cy="1534289"/>
        </a:xfrm>
        <a:prstGeom prst="rect">
          <a:avLst/>
        </a:prstGeom>
      </xdr:spPr>
    </xdr:pic>
    <xdr:clientData/>
  </xdr:twoCellAnchor>
  <xdr:oneCellAnchor>
    <xdr:from>
      <xdr:col>7</xdr:col>
      <xdr:colOff>461173</xdr:colOff>
      <xdr:row>4</xdr:row>
      <xdr:rowOff>23484</xdr:rowOff>
    </xdr:from>
    <xdr:ext cx="1406944"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𝑡</m:t>
                    </m:r>
                  </m:oMath>
                </m:oMathPara>
              </a14:m>
              <a:endParaRPr lang="en-US" sz="1100" kern="1200"/>
            </a:p>
          </xdr:txBody>
        </xdr:sp>
      </mc:Choice>
      <mc:Fallback xmlns="">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𝑄∗𝑡</a:t>
              </a:r>
              <a:endParaRPr lang="en-US" sz="1100" kern="1200"/>
            </a:p>
          </xdr:txBody>
        </xdr:sp>
      </mc:Fallback>
    </mc:AlternateContent>
    <xdr:clientData/>
  </xdr:oneCellAnchor>
  <xdr:twoCellAnchor editAs="oneCell">
    <xdr:from>
      <xdr:col>0</xdr:col>
      <xdr:colOff>0</xdr:colOff>
      <xdr:row>88</xdr:row>
      <xdr:rowOff>113519</xdr:rowOff>
    </xdr:from>
    <xdr:to>
      <xdr:col>6</xdr:col>
      <xdr:colOff>541705</xdr:colOff>
      <xdr:row>94</xdr:row>
      <xdr:rowOff>158346</xdr:rowOff>
    </xdr:to>
    <xdr:pic>
      <xdr:nvPicPr>
        <xdr:cNvPr id="4" name="Picture 3">
          <a:extLst>
            <a:ext uri="{FF2B5EF4-FFF2-40B4-BE49-F238E27FC236}">
              <a16:creationId xmlns:a16="http://schemas.microsoft.com/office/drawing/2014/main" id="{8927C012-295A-CD09-B920-F1A39BEFA3CA}"/>
            </a:ext>
          </a:extLst>
        </xdr:cNvPr>
        <xdr:cNvPicPr>
          <a:picLocks noChangeAspect="1"/>
        </xdr:cNvPicPr>
      </xdr:nvPicPr>
      <xdr:blipFill>
        <a:blip xmlns:r="http://schemas.openxmlformats.org/officeDocument/2006/relationships" r:embed="rId2"/>
        <a:stretch>
          <a:fillRect/>
        </a:stretch>
      </xdr:blipFill>
      <xdr:spPr>
        <a:xfrm>
          <a:off x="13495680432" y="13753901"/>
          <a:ext cx="5485980" cy="1266353"/>
        </a:xfrm>
        <a:prstGeom prst="rect">
          <a:avLst/>
        </a:prstGeom>
      </xdr:spPr>
    </xdr:pic>
    <xdr:clientData/>
  </xdr:twoCellAnchor>
  <xdr:oneCellAnchor>
    <xdr:from>
      <xdr:col>0</xdr:col>
      <xdr:colOff>539217</xdr:colOff>
      <xdr:row>113</xdr:row>
      <xdr:rowOff>78044</xdr:rowOff>
    </xdr:from>
    <xdr:ext cx="1406944"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113</xdr:row>
      <xdr:rowOff>81593</xdr:rowOff>
    </xdr:from>
    <xdr:ext cx="821609" cy="438325"/>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113</xdr:row>
      <xdr:rowOff>21285</xdr:rowOff>
    </xdr:from>
    <xdr:ext cx="1406944"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114</xdr:row>
      <xdr:rowOff>21287</xdr:rowOff>
    </xdr:from>
    <xdr:ext cx="1406944"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482459</xdr:colOff>
      <xdr:row>115</xdr:row>
      <xdr:rowOff>42571</xdr:rowOff>
    </xdr:from>
    <xdr:ext cx="1406944"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113</xdr:row>
      <xdr:rowOff>7096</xdr:rowOff>
    </xdr:from>
    <xdr:ext cx="1406944"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114</xdr:row>
      <xdr:rowOff>31929</xdr:rowOff>
    </xdr:from>
    <xdr:ext cx="1406944"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115</xdr:row>
      <xdr:rowOff>24834</xdr:rowOff>
    </xdr:from>
    <xdr:ext cx="1406944"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113</xdr:row>
      <xdr:rowOff>60308</xdr:rowOff>
    </xdr:from>
    <xdr:ext cx="821609" cy="4383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34</xdr:row>
      <xdr:rowOff>70743</xdr:rowOff>
    </xdr:from>
    <xdr:to>
      <xdr:col>3</xdr:col>
      <xdr:colOff>437931</xdr:colOff>
      <xdr:row>45</xdr:row>
      <xdr:rowOff>70743</xdr:rowOff>
    </xdr:to>
    <xdr:cxnSp macro="">
      <xdr:nvCxnSpPr>
        <xdr:cNvPr id="18" name="Straight Arrow Connector 17">
          <a:extLst>
            <a:ext uri="{FF2B5EF4-FFF2-40B4-BE49-F238E27FC236}">
              <a16:creationId xmlns:a16="http://schemas.microsoft.com/office/drawing/2014/main" id="{52CC0507-8EB2-B647-BC76-9E7160554D98}"/>
            </a:ext>
          </a:extLst>
        </xdr:cNvPr>
        <xdr:cNvCxnSpPr/>
      </xdr:nvCxnSpPr>
      <xdr:spPr>
        <a:xfrm flipH="1" flipV="1">
          <a:off x="13522077569" y="3321943"/>
          <a:ext cx="3369" cy="22352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44</xdr:row>
      <xdr:rowOff>94324</xdr:rowOff>
    </xdr:from>
    <xdr:to>
      <xdr:col>3</xdr:col>
      <xdr:colOff>562573</xdr:colOff>
      <xdr:row>44</xdr:row>
      <xdr:rowOff>97692</xdr:rowOff>
    </xdr:to>
    <xdr:cxnSp macro="">
      <xdr:nvCxnSpPr>
        <xdr:cNvPr id="19" name="Straight Arrow Connector 18">
          <a:extLst>
            <a:ext uri="{FF2B5EF4-FFF2-40B4-BE49-F238E27FC236}">
              <a16:creationId xmlns:a16="http://schemas.microsoft.com/office/drawing/2014/main" id="{993E2CE8-304F-6446-A7D4-38F0D7EB471A}"/>
            </a:ext>
          </a:extLst>
        </xdr:cNvPr>
        <xdr:cNvCxnSpPr/>
      </xdr:nvCxnSpPr>
      <xdr:spPr>
        <a:xfrm flipV="1">
          <a:off x="13521952927" y="5377524"/>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33</xdr:row>
      <xdr:rowOff>39683</xdr:rowOff>
    </xdr:from>
    <xdr:ext cx="1119218"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37</xdr:row>
      <xdr:rowOff>23581</xdr:rowOff>
    </xdr:from>
    <xdr:to>
      <xdr:col>3</xdr:col>
      <xdr:colOff>144854</xdr:colOff>
      <xdr:row>43</xdr:row>
      <xdr:rowOff>101061</xdr:rowOff>
    </xdr:to>
    <xdr:cxnSp macro="">
      <xdr:nvCxnSpPr>
        <xdr:cNvPr id="22" name="Straight Connector 21">
          <a:extLst>
            <a:ext uri="{FF2B5EF4-FFF2-40B4-BE49-F238E27FC236}">
              <a16:creationId xmlns:a16="http://schemas.microsoft.com/office/drawing/2014/main" id="{30C5E569-A9B2-4847-931F-772729469A57}"/>
            </a:ext>
          </a:extLst>
        </xdr:cNvPr>
        <xdr:cNvCxnSpPr/>
      </xdr:nvCxnSpPr>
      <xdr:spPr>
        <a:xfrm flipV="1">
          <a:off x="13522370646" y="3884381"/>
          <a:ext cx="1789117" cy="12966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36</xdr:row>
      <xdr:rowOff>80107</xdr:rowOff>
    </xdr:from>
    <xdr:ext cx="1119218"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121273</xdr:rowOff>
    </xdr:from>
    <xdr:to>
      <xdr:col>3</xdr:col>
      <xdr:colOff>168435</xdr:colOff>
      <xdr:row>42</xdr:row>
      <xdr:rowOff>192016</xdr:rowOff>
    </xdr:to>
    <xdr:cxnSp macro="">
      <xdr:nvCxnSpPr>
        <xdr:cNvPr id="24" name="Straight Connector 23">
          <a:extLst>
            <a:ext uri="{FF2B5EF4-FFF2-40B4-BE49-F238E27FC236}">
              <a16:creationId xmlns:a16="http://schemas.microsoft.com/office/drawing/2014/main" id="{6EFC7ADF-06D1-2245-B73A-0C63597760A4}"/>
            </a:ext>
          </a:extLst>
        </xdr:cNvPr>
        <xdr:cNvCxnSpPr/>
      </xdr:nvCxnSpPr>
      <xdr:spPr>
        <a:xfrm>
          <a:off x="13522347065" y="3982073"/>
          <a:ext cx="1741955" cy="108674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42</xdr:row>
      <xdr:rowOff>93582</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40</xdr:row>
      <xdr:rowOff>3369</xdr:rowOff>
    </xdr:from>
    <xdr:to>
      <xdr:col>2</xdr:col>
      <xdr:colOff>165067</xdr:colOff>
      <xdr:row>40</xdr:row>
      <xdr:rowOff>151592</xdr:rowOff>
    </xdr:to>
    <xdr:sp macro="" textlink="">
      <xdr:nvSpPr>
        <xdr:cNvPr id="26" name="Oval 25">
          <a:extLst>
            <a:ext uri="{FF2B5EF4-FFF2-40B4-BE49-F238E27FC236}">
              <a16:creationId xmlns:a16="http://schemas.microsoft.com/office/drawing/2014/main" id="{A35F3EEF-A3BA-8844-B474-DDD2E0319BEE}"/>
            </a:ext>
          </a:extLst>
        </xdr:cNvPr>
        <xdr:cNvSpPr/>
      </xdr:nvSpPr>
      <xdr:spPr>
        <a:xfrm>
          <a:off x="13523175933" y="4473769"/>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44</xdr:row>
      <xdr:rowOff>86851</xdr:rowOff>
    </xdr:from>
    <xdr:ext cx="1119218"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39</xdr:row>
      <xdr:rowOff>199298</xdr:rowOff>
    </xdr:from>
    <xdr:ext cx="1119218"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9</xdr:col>
      <xdr:colOff>434562</xdr:colOff>
      <xdr:row>34</xdr:row>
      <xdr:rowOff>70743</xdr:rowOff>
    </xdr:from>
    <xdr:to>
      <xdr:col>9</xdr:col>
      <xdr:colOff>437931</xdr:colOff>
      <xdr:row>45</xdr:row>
      <xdr:rowOff>70743</xdr:rowOff>
    </xdr:to>
    <xdr:cxnSp macro="">
      <xdr:nvCxnSpPr>
        <xdr:cNvPr id="41" name="Straight Arrow Connector 40">
          <a:extLst>
            <a:ext uri="{FF2B5EF4-FFF2-40B4-BE49-F238E27FC236}">
              <a16:creationId xmlns:a16="http://schemas.microsoft.com/office/drawing/2014/main" id="{7855FDEC-AC1A-524D-A257-CBCEEE44E6A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44</xdr:row>
      <xdr:rowOff>94324</xdr:rowOff>
    </xdr:from>
    <xdr:to>
      <xdr:col>9</xdr:col>
      <xdr:colOff>562573</xdr:colOff>
      <xdr:row>44</xdr:row>
      <xdr:rowOff>97692</xdr:rowOff>
    </xdr:to>
    <xdr:cxnSp macro="">
      <xdr:nvCxnSpPr>
        <xdr:cNvPr id="42" name="Straight Arrow Connector 41">
          <a:extLst>
            <a:ext uri="{FF2B5EF4-FFF2-40B4-BE49-F238E27FC236}">
              <a16:creationId xmlns:a16="http://schemas.microsoft.com/office/drawing/2014/main" id="{81877695-C6BA-BE45-85F1-5C340312C2D6}"/>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33</xdr:row>
      <xdr:rowOff>39683</xdr:rowOff>
    </xdr:from>
    <xdr:ext cx="1119218"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37</xdr:row>
      <xdr:rowOff>23581</xdr:rowOff>
    </xdr:from>
    <xdr:to>
      <xdr:col>9</xdr:col>
      <xdr:colOff>434585</xdr:colOff>
      <xdr:row>44</xdr:row>
      <xdr:rowOff>101262</xdr:rowOff>
    </xdr:to>
    <xdr:cxnSp macro="">
      <xdr:nvCxnSpPr>
        <xdr:cNvPr id="44" name="Straight Connector 43">
          <a:extLst>
            <a:ext uri="{FF2B5EF4-FFF2-40B4-BE49-F238E27FC236}">
              <a16:creationId xmlns:a16="http://schemas.microsoft.com/office/drawing/2014/main" id="{26CC395D-29C4-3B46-956E-D35C77D123F0}"/>
            </a:ext>
          </a:extLst>
        </xdr:cNvPr>
        <xdr:cNvCxnSpPr/>
      </xdr:nvCxnSpPr>
      <xdr:spPr>
        <a:xfrm flipV="1">
          <a:off x="13541309601" y="3466505"/>
          <a:ext cx="2081802" cy="149535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186680</xdr:colOff>
      <xdr:row>36</xdr:row>
      <xdr:rowOff>83655</xdr:rowOff>
    </xdr:from>
    <xdr:ext cx="1119218"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8</xdr:col>
      <xdr:colOff>81592</xdr:colOff>
      <xdr:row>34</xdr:row>
      <xdr:rowOff>117067</xdr:rowOff>
    </xdr:from>
    <xdr:to>
      <xdr:col>8</xdr:col>
      <xdr:colOff>81592</xdr:colOff>
      <xdr:row>43</xdr:row>
      <xdr:rowOff>156090</xdr:rowOff>
    </xdr:to>
    <xdr:cxnSp macro="">
      <xdr:nvCxnSpPr>
        <xdr:cNvPr id="46" name="Straight Connector 45">
          <a:extLst>
            <a:ext uri="{FF2B5EF4-FFF2-40B4-BE49-F238E27FC236}">
              <a16:creationId xmlns:a16="http://schemas.microsoft.com/office/drawing/2014/main" id="{D3E82944-890D-3541-8728-C0C294B4E375}"/>
            </a:ext>
          </a:extLst>
        </xdr:cNvPr>
        <xdr:cNvCxnSpPr/>
      </xdr:nvCxnSpPr>
      <xdr:spPr>
        <a:xfrm>
          <a:off x="13535734497" y="2947961"/>
          <a:ext cx="0" cy="1858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42</xdr:row>
      <xdr:rowOff>93582</xdr:rowOff>
    </xdr:from>
    <xdr:ext cx="1119218"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40</xdr:row>
      <xdr:rowOff>3369</xdr:rowOff>
    </xdr:from>
    <xdr:to>
      <xdr:col>8</xdr:col>
      <xdr:colOff>165067</xdr:colOff>
      <xdr:row>40</xdr:row>
      <xdr:rowOff>151592</xdr:rowOff>
    </xdr:to>
    <xdr:sp macro="" textlink="">
      <xdr:nvSpPr>
        <xdr:cNvPr id="48" name="Oval 47">
          <a:extLst>
            <a:ext uri="{FF2B5EF4-FFF2-40B4-BE49-F238E27FC236}">
              <a16:creationId xmlns:a16="http://schemas.microsoft.com/office/drawing/2014/main" id="{B6211BA5-0EB0-284D-9B79-EA3B89FEC0D5}"/>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44</xdr:row>
      <xdr:rowOff>86851</xdr:rowOff>
    </xdr:from>
    <xdr:ext cx="1119218"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366929</xdr:colOff>
      <xdr:row>40</xdr:row>
      <xdr:rowOff>30524</xdr:rowOff>
    </xdr:from>
    <xdr:ext cx="1119218" cy="19075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328579</xdr:colOff>
      <xdr:row>33</xdr:row>
      <xdr:rowOff>104940</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434562</xdr:colOff>
      <xdr:row>97</xdr:row>
      <xdr:rowOff>70743</xdr:rowOff>
    </xdr:from>
    <xdr:to>
      <xdr:col>3</xdr:col>
      <xdr:colOff>437931</xdr:colOff>
      <xdr:row>108</xdr:row>
      <xdr:rowOff>70743</xdr:rowOff>
    </xdr:to>
    <xdr:cxnSp macro="">
      <xdr:nvCxnSpPr>
        <xdr:cNvPr id="71" name="Straight Arrow Connector 70">
          <a:extLst>
            <a:ext uri="{FF2B5EF4-FFF2-40B4-BE49-F238E27FC236}">
              <a16:creationId xmlns:a16="http://schemas.microsoft.com/office/drawing/2014/main" id="{20E8F7FF-E4CC-AE48-A0E0-7441B111F93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107</xdr:row>
      <xdr:rowOff>94324</xdr:rowOff>
    </xdr:from>
    <xdr:to>
      <xdr:col>3</xdr:col>
      <xdr:colOff>562573</xdr:colOff>
      <xdr:row>107</xdr:row>
      <xdr:rowOff>97692</xdr:rowOff>
    </xdr:to>
    <xdr:cxnSp macro="">
      <xdr:nvCxnSpPr>
        <xdr:cNvPr id="72" name="Straight Arrow Connector 71">
          <a:extLst>
            <a:ext uri="{FF2B5EF4-FFF2-40B4-BE49-F238E27FC236}">
              <a16:creationId xmlns:a16="http://schemas.microsoft.com/office/drawing/2014/main" id="{E3B2593E-BEE0-CC45-93DA-D2DEFEE9D204}"/>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96</xdr:row>
      <xdr:rowOff>39683</xdr:rowOff>
    </xdr:from>
    <xdr:ext cx="1119218"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100</xdr:row>
      <xdr:rowOff>23581</xdr:rowOff>
    </xdr:from>
    <xdr:to>
      <xdr:col>3</xdr:col>
      <xdr:colOff>144854</xdr:colOff>
      <xdr:row>106</xdr:row>
      <xdr:rowOff>101061</xdr:rowOff>
    </xdr:to>
    <xdr:cxnSp macro="">
      <xdr:nvCxnSpPr>
        <xdr:cNvPr id="74" name="Straight Connector 73">
          <a:extLst>
            <a:ext uri="{FF2B5EF4-FFF2-40B4-BE49-F238E27FC236}">
              <a16:creationId xmlns:a16="http://schemas.microsoft.com/office/drawing/2014/main" id="{E9058464-4287-AE4D-AAC5-A9B27C1542CB}"/>
            </a:ext>
          </a:extLst>
        </xdr:cNvPr>
        <xdr:cNvCxnSpPr/>
      </xdr:nvCxnSpPr>
      <xdr:spPr>
        <a:xfrm flipV="1">
          <a:off x="13539804056" y="3461095"/>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99</xdr:row>
      <xdr:rowOff>80107</xdr:rowOff>
    </xdr:from>
    <xdr:ext cx="1119218"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100</xdr:row>
      <xdr:rowOff>121273</xdr:rowOff>
    </xdr:from>
    <xdr:to>
      <xdr:col>3</xdr:col>
      <xdr:colOff>168435</xdr:colOff>
      <xdr:row>105</xdr:row>
      <xdr:rowOff>192016</xdr:rowOff>
    </xdr:to>
    <xdr:cxnSp macro="">
      <xdr:nvCxnSpPr>
        <xdr:cNvPr id="76" name="Straight Connector 75">
          <a:extLst>
            <a:ext uri="{FF2B5EF4-FFF2-40B4-BE49-F238E27FC236}">
              <a16:creationId xmlns:a16="http://schemas.microsoft.com/office/drawing/2014/main" id="{6CB9B217-489C-3C4C-B1B4-8919A612D697}"/>
            </a:ext>
          </a:extLst>
        </xdr:cNvPr>
        <xdr:cNvCxnSpPr/>
      </xdr:nvCxnSpPr>
      <xdr:spPr>
        <a:xfrm>
          <a:off x="13539780475" y="3558787"/>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105</xdr:row>
      <xdr:rowOff>93582</xdr:rowOff>
    </xdr:from>
    <xdr:ext cx="1119218"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103</xdr:row>
      <xdr:rowOff>3369</xdr:rowOff>
    </xdr:from>
    <xdr:to>
      <xdr:col>2</xdr:col>
      <xdr:colOff>165067</xdr:colOff>
      <xdr:row>103</xdr:row>
      <xdr:rowOff>151592</xdr:rowOff>
    </xdr:to>
    <xdr:sp macro="" textlink="">
      <xdr:nvSpPr>
        <xdr:cNvPr id="78" name="Oval 77">
          <a:extLst>
            <a:ext uri="{FF2B5EF4-FFF2-40B4-BE49-F238E27FC236}">
              <a16:creationId xmlns:a16="http://schemas.microsoft.com/office/drawing/2014/main" id="{225EBFAD-9B5F-0848-9D7F-5B3693985F9D}"/>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107</xdr:row>
      <xdr:rowOff>86851</xdr:rowOff>
    </xdr:from>
    <xdr:ext cx="1119218"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102</xdr:row>
      <xdr:rowOff>199298</xdr:rowOff>
    </xdr:from>
    <xdr:ext cx="1119218"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editAs="oneCell">
    <xdr:from>
      <xdr:col>0</xdr:col>
      <xdr:colOff>0</xdr:colOff>
      <xdr:row>135</xdr:row>
      <xdr:rowOff>25356</xdr:rowOff>
    </xdr:from>
    <xdr:to>
      <xdr:col>7</xdr:col>
      <xdr:colOff>606397</xdr:colOff>
      <xdr:row>141</xdr:row>
      <xdr:rowOff>81277</xdr:rowOff>
    </xdr:to>
    <xdr:pic>
      <xdr:nvPicPr>
        <xdr:cNvPr id="81" name="Picture 80">
          <a:extLst>
            <a:ext uri="{FF2B5EF4-FFF2-40B4-BE49-F238E27FC236}">
              <a16:creationId xmlns:a16="http://schemas.microsoft.com/office/drawing/2014/main" id="{73E34099-9074-D833-9C9F-6F124CFDE3A4}"/>
            </a:ext>
          </a:extLst>
        </xdr:cNvPr>
        <xdr:cNvPicPr>
          <a:picLocks noChangeAspect="1"/>
        </xdr:cNvPicPr>
      </xdr:nvPicPr>
      <xdr:blipFill>
        <a:blip xmlns:r="http://schemas.openxmlformats.org/officeDocument/2006/relationships" r:embed="rId3"/>
        <a:stretch>
          <a:fillRect/>
        </a:stretch>
      </xdr:blipFill>
      <xdr:spPr>
        <a:xfrm>
          <a:off x="13490500631" y="23068419"/>
          <a:ext cx="6372883" cy="1268714"/>
        </a:xfrm>
        <a:prstGeom prst="rect">
          <a:avLst/>
        </a:prstGeom>
      </xdr:spPr>
    </xdr:pic>
    <xdr:clientData/>
  </xdr:twoCellAnchor>
  <xdr:oneCellAnchor>
    <xdr:from>
      <xdr:col>4</xdr:col>
      <xdr:colOff>319274</xdr:colOff>
      <xdr:row>142</xdr:row>
      <xdr:rowOff>21285</xdr:rowOff>
    </xdr:from>
    <xdr:ext cx="964479" cy="31688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editAs="oneCell">
    <xdr:from>
      <xdr:col>0</xdr:col>
      <xdr:colOff>95782</xdr:colOff>
      <xdr:row>163</xdr:row>
      <xdr:rowOff>74499</xdr:rowOff>
    </xdr:from>
    <xdr:to>
      <xdr:col>5</xdr:col>
      <xdr:colOff>681117</xdr:colOff>
      <xdr:row>169</xdr:row>
      <xdr:rowOff>54110</xdr:rowOff>
    </xdr:to>
    <xdr:pic>
      <xdr:nvPicPr>
        <xdr:cNvPr id="83" name="Picture 82">
          <a:extLst>
            <a:ext uri="{FF2B5EF4-FFF2-40B4-BE49-F238E27FC236}">
              <a16:creationId xmlns:a16="http://schemas.microsoft.com/office/drawing/2014/main" id="{D661A0EE-909F-C7A1-7F31-8165C9FA4315}"/>
            </a:ext>
          </a:extLst>
        </xdr:cNvPr>
        <xdr:cNvPicPr>
          <a:picLocks noChangeAspect="1"/>
        </xdr:cNvPicPr>
      </xdr:nvPicPr>
      <xdr:blipFill>
        <a:blip xmlns:r="http://schemas.openxmlformats.org/officeDocument/2006/relationships" r:embed="rId4"/>
        <a:stretch>
          <a:fillRect/>
        </a:stretch>
      </xdr:blipFill>
      <xdr:spPr>
        <a:xfrm>
          <a:off x="13537614665" y="24137097"/>
          <a:ext cx="4718156" cy="1192852"/>
        </a:xfrm>
        <a:prstGeom prst="rect">
          <a:avLst/>
        </a:prstGeom>
      </xdr:spPr>
    </xdr:pic>
    <xdr:clientData/>
  </xdr:twoCellAnchor>
  <xdr:twoCellAnchor>
    <xdr:from>
      <xdr:col>3</xdr:col>
      <xdr:colOff>434562</xdr:colOff>
      <xdr:row>174</xdr:row>
      <xdr:rowOff>70743</xdr:rowOff>
    </xdr:from>
    <xdr:to>
      <xdr:col>3</xdr:col>
      <xdr:colOff>437931</xdr:colOff>
      <xdr:row>185</xdr:row>
      <xdr:rowOff>70743</xdr:rowOff>
    </xdr:to>
    <xdr:cxnSp macro="">
      <xdr:nvCxnSpPr>
        <xdr:cNvPr id="84" name="Straight Arrow Connector 83">
          <a:extLst>
            <a:ext uri="{FF2B5EF4-FFF2-40B4-BE49-F238E27FC236}">
              <a16:creationId xmlns:a16="http://schemas.microsoft.com/office/drawing/2014/main" id="{A2772C37-AFB0-2444-A5AF-7DE562CB7D3C}"/>
            </a:ext>
          </a:extLst>
        </xdr:cNvPr>
        <xdr:cNvCxnSpPr/>
      </xdr:nvCxnSpPr>
      <xdr:spPr>
        <a:xfrm flipH="1" flipV="1">
          <a:off x="13539510979" y="12000939"/>
          <a:ext cx="3369" cy="2224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184</xdr:row>
      <xdr:rowOff>94324</xdr:rowOff>
    </xdr:from>
    <xdr:to>
      <xdr:col>3</xdr:col>
      <xdr:colOff>562573</xdr:colOff>
      <xdr:row>184</xdr:row>
      <xdr:rowOff>97692</xdr:rowOff>
    </xdr:to>
    <xdr:cxnSp macro="">
      <xdr:nvCxnSpPr>
        <xdr:cNvPr id="85" name="Straight Arrow Connector 84">
          <a:extLst>
            <a:ext uri="{FF2B5EF4-FFF2-40B4-BE49-F238E27FC236}">
              <a16:creationId xmlns:a16="http://schemas.microsoft.com/office/drawing/2014/main" id="{77AA51C9-9D58-4045-A5FE-931770ED8C93}"/>
            </a:ext>
          </a:extLst>
        </xdr:cNvPr>
        <xdr:cNvCxnSpPr/>
      </xdr:nvCxnSpPr>
      <xdr:spPr>
        <a:xfrm flipV="1">
          <a:off x="13539386337" y="14046587"/>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173</xdr:row>
      <xdr:rowOff>39683</xdr:rowOff>
    </xdr:from>
    <xdr:ext cx="1119218"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177</xdr:row>
      <xdr:rowOff>23581</xdr:rowOff>
    </xdr:from>
    <xdr:to>
      <xdr:col>3</xdr:col>
      <xdr:colOff>144854</xdr:colOff>
      <xdr:row>183</xdr:row>
      <xdr:rowOff>101061</xdr:rowOff>
    </xdr:to>
    <xdr:cxnSp macro="">
      <xdr:nvCxnSpPr>
        <xdr:cNvPr id="87" name="Straight Connector 86">
          <a:extLst>
            <a:ext uri="{FF2B5EF4-FFF2-40B4-BE49-F238E27FC236}">
              <a16:creationId xmlns:a16="http://schemas.microsoft.com/office/drawing/2014/main" id="{3B3D764B-58CF-864B-81A3-0530A9F4832F}"/>
            </a:ext>
          </a:extLst>
        </xdr:cNvPr>
        <xdr:cNvCxnSpPr/>
      </xdr:nvCxnSpPr>
      <xdr:spPr>
        <a:xfrm flipV="1">
          <a:off x="13539804056" y="12560397"/>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176</xdr:row>
      <xdr:rowOff>80107</xdr:rowOff>
    </xdr:from>
    <xdr:ext cx="1119218"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177</xdr:row>
      <xdr:rowOff>121273</xdr:rowOff>
    </xdr:from>
    <xdr:to>
      <xdr:col>3</xdr:col>
      <xdr:colOff>168435</xdr:colOff>
      <xdr:row>182</xdr:row>
      <xdr:rowOff>192016</xdr:rowOff>
    </xdr:to>
    <xdr:cxnSp macro="">
      <xdr:nvCxnSpPr>
        <xdr:cNvPr id="89" name="Straight Connector 88">
          <a:extLst>
            <a:ext uri="{FF2B5EF4-FFF2-40B4-BE49-F238E27FC236}">
              <a16:creationId xmlns:a16="http://schemas.microsoft.com/office/drawing/2014/main" id="{37D1504A-E093-DA4A-9E25-E95604AB87FE}"/>
            </a:ext>
          </a:extLst>
        </xdr:cNvPr>
        <xdr:cNvCxnSpPr/>
      </xdr:nvCxnSpPr>
      <xdr:spPr>
        <a:xfrm>
          <a:off x="13539780475" y="12658089"/>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182</xdr:row>
      <xdr:rowOff>93582</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180</xdr:row>
      <xdr:rowOff>3369</xdr:rowOff>
    </xdr:from>
    <xdr:to>
      <xdr:col>2</xdr:col>
      <xdr:colOff>165067</xdr:colOff>
      <xdr:row>180</xdr:row>
      <xdr:rowOff>151592</xdr:rowOff>
    </xdr:to>
    <xdr:sp macro="" textlink="">
      <xdr:nvSpPr>
        <xdr:cNvPr id="91" name="Oval 90">
          <a:extLst>
            <a:ext uri="{FF2B5EF4-FFF2-40B4-BE49-F238E27FC236}">
              <a16:creationId xmlns:a16="http://schemas.microsoft.com/office/drawing/2014/main" id="{A1332C25-3307-8F43-A447-405720621F71}"/>
            </a:ext>
          </a:extLst>
        </xdr:cNvPr>
        <xdr:cNvSpPr/>
      </xdr:nvSpPr>
      <xdr:spPr>
        <a:xfrm>
          <a:off x="13540610408" y="1314680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184</xdr:row>
      <xdr:rowOff>86851</xdr:rowOff>
    </xdr:from>
    <xdr:ext cx="1119218"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179</xdr:row>
      <xdr:rowOff>199298</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0</xdr:col>
      <xdr:colOff>539217</xdr:colOff>
      <xdr:row>120</xdr:row>
      <xdr:rowOff>78044</xdr:rowOff>
    </xdr:from>
    <xdr:ext cx="1406944" cy="438325"/>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120</xdr:row>
      <xdr:rowOff>81593</xdr:rowOff>
    </xdr:from>
    <xdr:ext cx="821609" cy="438325"/>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120</xdr:row>
      <xdr:rowOff>21285</xdr:rowOff>
    </xdr:from>
    <xdr:ext cx="140694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121</xdr:row>
      <xdr:rowOff>21287</xdr:rowOff>
    </xdr:from>
    <xdr:ext cx="1406944"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120</xdr:row>
      <xdr:rowOff>7096</xdr:rowOff>
    </xdr:from>
    <xdr:ext cx="140694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121</xdr:row>
      <xdr:rowOff>31929</xdr:rowOff>
    </xdr:from>
    <xdr:ext cx="1406944"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122</xdr:row>
      <xdr:rowOff>24834</xdr:rowOff>
    </xdr:from>
    <xdr:ext cx="1406944" cy="172227"/>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120</xdr:row>
      <xdr:rowOff>60308</xdr:rowOff>
    </xdr:from>
    <xdr:ext cx="821609" cy="438325"/>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122</xdr:row>
      <xdr:rowOff>7095</xdr:rowOff>
    </xdr:from>
    <xdr:ext cx="1406944"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0</xdr:col>
      <xdr:colOff>539217</xdr:colOff>
      <xdr:row>127</xdr:row>
      <xdr:rowOff>78044</xdr:rowOff>
    </xdr:from>
    <xdr:ext cx="1406944" cy="438325"/>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127</xdr:row>
      <xdr:rowOff>81593</xdr:rowOff>
    </xdr:from>
    <xdr:ext cx="821609" cy="438325"/>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127</xdr:row>
      <xdr:rowOff>21285</xdr:rowOff>
    </xdr:from>
    <xdr:ext cx="140694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128</xdr:row>
      <xdr:rowOff>21287</xdr:rowOff>
    </xdr:from>
    <xdr:ext cx="1406944"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127</xdr:row>
      <xdr:rowOff>7096</xdr:rowOff>
    </xdr:from>
    <xdr:ext cx="1406944"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127</xdr:row>
      <xdr:rowOff>60308</xdr:rowOff>
    </xdr:from>
    <xdr:ext cx="821609" cy="438325"/>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129</xdr:row>
      <xdr:rowOff>7095</xdr:rowOff>
    </xdr:from>
    <xdr:ext cx="1406944"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128</xdr:row>
      <xdr:rowOff>10643</xdr:rowOff>
    </xdr:from>
    <xdr:ext cx="140694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129</xdr:row>
      <xdr:rowOff>10642</xdr:rowOff>
    </xdr:from>
    <xdr:ext cx="140694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editAs="oneCell">
    <xdr:from>
      <xdr:col>0</xdr:col>
      <xdr:colOff>7629</xdr:colOff>
      <xdr:row>205</xdr:row>
      <xdr:rowOff>65624</xdr:rowOff>
    </xdr:from>
    <xdr:to>
      <xdr:col>7</xdr:col>
      <xdr:colOff>22884</xdr:colOff>
      <xdr:row>211</xdr:row>
      <xdr:rowOff>150459</xdr:rowOff>
    </xdr:to>
    <xdr:pic>
      <xdr:nvPicPr>
        <xdr:cNvPr id="115" name="Picture 114">
          <a:extLst>
            <a:ext uri="{FF2B5EF4-FFF2-40B4-BE49-F238E27FC236}">
              <a16:creationId xmlns:a16="http://schemas.microsoft.com/office/drawing/2014/main" id="{E794A735-E886-7D20-9565-D2954A2404B8}"/>
            </a:ext>
          </a:extLst>
        </xdr:cNvPr>
        <xdr:cNvPicPr>
          <a:picLocks noChangeAspect="1"/>
        </xdr:cNvPicPr>
      </xdr:nvPicPr>
      <xdr:blipFill>
        <a:blip xmlns:r="http://schemas.openxmlformats.org/officeDocument/2006/relationships" r:embed="rId5"/>
        <a:stretch>
          <a:fillRect/>
        </a:stretch>
      </xdr:blipFill>
      <xdr:spPr>
        <a:xfrm>
          <a:off x="13491084144" y="36853672"/>
          <a:ext cx="5781741" cy="1297628"/>
        </a:xfrm>
        <a:prstGeom prst="rect">
          <a:avLst/>
        </a:prstGeom>
      </xdr:spPr>
    </xdr:pic>
    <xdr:clientData/>
  </xdr:twoCellAnchor>
  <xdr:twoCellAnchor editAs="oneCell">
    <xdr:from>
      <xdr:col>0</xdr:col>
      <xdr:colOff>0</xdr:colOff>
      <xdr:row>236</xdr:row>
      <xdr:rowOff>0</xdr:rowOff>
    </xdr:from>
    <xdr:to>
      <xdr:col>7</xdr:col>
      <xdr:colOff>560502</xdr:colOff>
      <xdr:row>243</xdr:row>
      <xdr:rowOff>53688</xdr:rowOff>
    </xdr:to>
    <xdr:pic>
      <xdr:nvPicPr>
        <xdr:cNvPr id="116" name="Picture 115">
          <a:extLst>
            <a:ext uri="{FF2B5EF4-FFF2-40B4-BE49-F238E27FC236}">
              <a16:creationId xmlns:a16="http://schemas.microsoft.com/office/drawing/2014/main" id="{A4760B3F-845A-5AED-AC29-A2414D007F0F}"/>
            </a:ext>
          </a:extLst>
        </xdr:cNvPr>
        <xdr:cNvPicPr>
          <a:picLocks noChangeAspect="1"/>
        </xdr:cNvPicPr>
      </xdr:nvPicPr>
      <xdr:blipFill>
        <a:blip xmlns:r="http://schemas.openxmlformats.org/officeDocument/2006/relationships" r:embed="rId6"/>
        <a:stretch>
          <a:fillRect/>
        </a:stretch>
      </xdr:blipFill>
      <xdr:spPr>
        <a:xfrm>
          <a:off x="13536082151" y="32959693"/>
          <a:ext cx="6346452" cy="1469135"/>
        </a:xfrm>
        <a:prstGeom prst="rect">
          <a:avLst/>
        </a:prstGeom>
      </xdr:spPr>
    </xdr:pic>
    <xdr:clientData/>
  </xdr:twoCellAnchor>
  <xdr:twoCellAnchor editAs="oneCell">
    <xdr:from>
      <xdr:col>0</xdr:col>
      <xdr:colOff>0</xdr:colOff>
      <xdr:row>267</xdr:row>
      <xdr:rowOff>1</xdr:rowOff>
    </xdr:from>
    <xdr:to>
      <xdr:col>7</xdr:col>
      <xdr:colOff>588882</xdr:colOff>
      <xdr:row>273</xdr:row>
      <xdr:rowOff>200655</xdr:rowOff>
    </xdr:to>
    <xdr:pic>
      <xdr:nvPicPr>
        <xdr:cNvPr id="117" name="Picture 116">
          <a:extLst>
            <a:ext uri="{FF2B5EF4-FFF2-40B4-BE49-F238E27FC236}">
              <a16:creationId xmlns:a16="http://schemas.microsoft.com/office/drawing/2014/main" id="{114B1451-4537-4022-5620-11C53B4EC6B5}"/>
            </a:ext>
          </a:extLst>
        </xdr:cNvPr>
        <xdr:cNvPicPr>
          <a:picLocks noChangeAspect="1"/>
        </xdr:cNvPicPr>
      </xdr:nvPicPr>
      <xdr:blipFill>
        <a:blip xmlns:r="http://schemas.openxmlformats.org/officeDocument/2006/relationships" r:embed="rId7"/>
        <a:stretch>
          <a:fillRect/>
        </a:stretch>
      </xdr:blipFill>
      <xdr:spPr>
        <a:xfrm>
          <a:off x="13536053771" y="36195001"/>
          <a:ext cx="6374832" cy="1413892"/>
        </a:xfrm>
        <a:prstGeom prst="rect">
          <a:avLst/>
        </a:prstGeom>
      </xdr:spPr>
    </xdr:pic>
    <xdr:clientData/>
  </xdr:twoCellAnchor>
  <xdr:twoCellAnchor editAs="oneCell">
    <xdr:from>
      <xdr:col>0</xdr:col>
      <xdr:colOff>0</xdr:colOff>
      <xdr:row>284</xdr:row>
      <xdr:rowOff>203061</xdr:rowOff>
    </xdr:from>
    <xdr:to>
      <xdr:col>7</xdr:col>
      <xdr:colOff>152114</xdr:colOff>
      <xdr:row>295</xdr:row>
      <xdr:rowOff>110135</xdr:rowOff>
    </xdr:to>
    <xdr:pic>
      <xdr:nvPicPr>
        <xdr:cNvPr id="118" name="Picture 117">
          <a:extLst>
            <a:ext uri="{FF2B5EF4-FFF2-40B4-BE49-F238E27FC236}">
              <a16:creationId xmlns:a16="http://schemas.microsoft.com/office/drawing/2014/main" id="{8E57532F-3ACC-02BD-1AA5-7E444D06613F}"/>
            </a:ext>
          </a:extLst>
        </xdr:cNvPr>
        <xdr:cNvPicPr>
          <a:picLocks noChangeAspect="1"/>
        </xdr:cNvPicPr>
      </xdr:nvPicPr>
      <xdr:blipFill>
        <a:blip xmlns:r="http://schemas.openxmlformats.org/officeDocument/2006/relationships" r:embed="rId8"/>
        <a:stretch>
          <a:fillRect/>
        </a:stretch>
      </xdr:blipFill>
      <xdr:spPr>
        <a:xfrm>
          <a:off x="13527516179" y="53608454"/>
          <a:ext cx="5934228" cy="2140759"/>
        </a:xfrm>
        <a:prstGeom prst="rect">
          <a:avLst/>
        </a:prstGeom>
      </xdr:spPr>
    </xdr:pic>
    <xdr:clientData/>
  </xdr:twoCellAnchor>
  <xdr:twoCellAnchor editAs="oneCell">
    <xdr:from>
      <xdr:col>0</xdr:col>
      <xdr:colOff>33866</xdr:colOff>
      <xdr:row>317</xdr:row>
      <xdr:rowOff>13290</xdr:rowOff>
    </xdr:from>
    <xdr:to>
      <xdr:col>6</xdr:col>
      <xdr:colOff>262309</xdr:colOff>
      <xdr:row>323</xdr:row>
      <xdr:rowOff>67733</xdr:rowOff>
    </xdr:to>
    <xdr:pic>
      <xdr:nvPicPr>
        <xdr:cNvPr id="119" name="Picture 118">
          <a:extLst>
            <a:ext uri="{FF2B5EF4-FFF2-40B4-BE49-F238E27FC236}">
              <a16:creationId xmlns:a16="http://schemas.microsoft.com/office/drawing/2014/main" id="{54838912-E031-AF24-CEB4-DBAEA307AC8F}"/>
            </a:ext>
          </a:extLst>
        </xdr:cNvPr>
        <xdr:cNvPicPr>
          <a:picLocks noChangeAspect="1"/>
        </xdr:cNvPicPr>
      </xdr:nvPicPr>
      <xdr:blipFill>
        <a:blip xmlns:r="http://schemas.openxmlformats.org/officeDocument/2006/relationships" r:embed="rId9"/>
        <a:stretch>
          <a:fillRect/>
        </a:stretch>
      </xdr:blipFill>
      <xdr:spPr>
        <a:xfrm>
          <a:off x="13589110224" y="64427690"/>
          <a:ext cx="5206843" cy="1273643"/>
        </a:xfrm>
        <a:prstGeom prst="rect">
          <a:avLst/>
        </a:prstGeom>
      </xdr:spPr>
    </xdr:pic>
    <xdr:clientData/>
  </xdr:twoCellAnchor>
  <xdr:twoCellAnchor editAs="oneCell">
    <xdr:from>
      <xdr:col>0</xdr:col>
      <xdr:colOff>1</xdr:colOff>
      <xdr:row>355</xdr:row>
      <xdr:rowOff>120614</xdr:rowOff>
    </xdr:from>
    <xdr:to>
      <xdr:col>5</xdr:col>
      <xdr:colOff>414867</xdr:colOff>
      <xdr:row>361</xdr:row>
      <xdr:rowOff>146226</xdr:rowOff>
    </xdr:to>
    <xdr:pic>
      <xdr:nvPicPr>
        <xdr:cNvPr id="120" name="Picture 119">
          <a:extLst>
            <a:ext uri="{FF2B5EF4-FFF2-40B4-BE49-F238E27FC236}">
              <a16:creationId xmlns:a16="http://schemas.microsoft.com/office/drawing/2014/main" id="{69C0F447-F962-BEC8-0DEF-E6A5CA9EE73B}"/>
            </a:ext>
          </a:extLst>
        </xdr:cNvPr>
        <xdr:cNvPicPr>
          <a:picLocks noChangeAspect="1"/>
        </xdr:cNvPicPr>
      </xdr:nvPicPr>
      <xdr:blipFill>
        <a:blip xmlns:r="http://schemas.openxmlformats.org/officeDocument/2006/relationships" r:embed="rId10"/>
        <a:stretch>
          <a:fillRect/>
        </a:stretch>
      </xdr:blipFill>
      <xdr:spPr>
        <a:xfrm>
          <a:off x="13589787399" y="72256614"/>
          <a:ext cx="4563533" cy="1244812"/>
        </a:xfrm>
        <a:prstGeom prst="rect">
          <a:avLst/>
        </a:prstGeom>
      </xdr:spPr>
    </xdr:pic>
    <xdr:clientData/>
  </xdr:twoCellAnchor>
  <xdr:twoCellAnchor editAs="oneCell">
    <xdr:from>
      <xdr:col>0</xdr:col>
      <xdr:colOff>0</xdr:colOff>
      <xdr:row>384</xdr:row>
      <xdr:rowOff>66739</xdr:rowOff>
    </xdr:from>
    <xdr:to>
      <xdr:col>7</xdr:col>
      <xdr:colOff>494323</xdr:colOff>
      <xdr:row>395</xdr:row>
      <xdr:rowOff>76200</xdr:rowOff>
    </xdr:to>
    <xdr:pic>
      <xdr:nvPicPr>
        <xdr:cNvPr id="121" name="Picture 120">
          <a:extLst>
            <a:ext uri="{FF2B5EF4-FFF2-40B4-BE49-F238E27FC236}">
              <a16:creationId xmlns:a16="http://schemas.microsoft.com/office/drawing/2014/main" id="{9740E966-B204-9294-382F-0F9D8AA811B0}"/>
            </a:ext>
          </a:extLst>
        </xdr:cNvPr>
        <xdr:cNvPicPr>
          <a:picLocks noChangeAspect="1"/>
        </xdr:cNvPicPr>
      </xdr:nvPicPr>
      <xdr:blipFill>
        <a:blip xmlns:r="http://schemas.openxmlformats.org/officeDocument/2006/relationships" r:embed="rId11"/>
        <a:stretch>
          <a:fillRect/>
        </a:stretch>
      </xdr:blipFill>
      <xdr:spPr>
        <a:xfrm>
          <a:off x="13588048477" y="78095539"/>
          <a:ext cx="6302456" cy="2244661"/>
        </a:xfrm>
        <a:prstGeom prst="rect">
          <a:avLst/>
        </a:prstGeom>
      </xdr:spPr>
    </xdr:pic>
    <xdr:clientData/>
  </xdr:twoCellAnchor>
  <xdr:twoCellAnchor>
    <xdr:from>
      <xdr:col>7</xdr:col>
      <xdr:colOff>133315</xdr:colOff>
      <xdr:row>34</xdr:row>
      <xdr:rowOff>2485</xdr:rowOff>
    </xdr:from>
    <xdr:to>
      <xdr:col>9</xdr:col>
      <xdr:colOff>308007</xdr:colOff>
      <xdr:row>40</xdr:row>
      <xdr:rowOff>97044</xdr:rowOff>
    </xdr:to>
    <xdr:cxnSp macro="">
      <xdr:nvCxnSpPr>
        <xdr:cNvPr id="5" name="Straight Connector 4">
          <a:extLst>
            <a:ext uri="{FF2B5EF4-FFF2-40B4-BE49-F238E27FC236}">
              <a16:creationId xmlns:a16="http://schemas.microsoft.com/office/drawing/2014/main" id="{E63D599B-5A7E-D69B-A312-A31764293764}"/>
            </a:ext>
          </a:extLst>
        </xdr:cNvPr>
        <xdr:cNvCxnSpPr/>
      </xdr:nvCxnSpPr>
      <xdr:spPr>
        <a:xfrm flipV="1">
          <a:off x="13541436179" y="2837834"/>
          <a:ext cx="1828646" cy="130970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304820</xdr:colOff>
      <xdr:row>33</xdr:row>
      <xdr:rowOff>104752</xdr:rowOff>
    </xdr:from>
    <xdr:ext cx="111921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10107</xdr:colOff>
      <xdr:row>36</xdr:row>
      <xdr:rowOff>79315</xdr:rowOff>
    </xdr:from>
    <xdr:to>
      <xdr:col>8</xdr:col>
      <xdr:colOff>165067</xdr:colOff>
      <xdr:row>37</xdr:row>
      <xdr:rowOff>25013</xdr:rowOff>
    </xdr:to>
    <xdr:sp macro="" textlink="">
      <xdr:nvSpPr>
        <xdr:cNvPr id="12" name="Oval 11">
          <a:extLst>
            <a:ext uri="{FF2B5EF4-FFF2-40B4-BE49-F238E27FC236}">
              <a16:creationId xmlns:a16="http://schemas.microsoft.com/office/drawing/2014/main" id="{937E50BB-F265-C16F-F05E-0737D7AA9B46}"/>
            </a:ext>
          </a:extLst>
        </xdr:cNvPr>
        <xdr:cNvSpPr/>
      </xdr:nvSpPr>
      <xdr:spPr>
        <a:xfrm>
          <a:off x="13542406096" y="3319714"/>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780565</xdr:colOff>
      <xdr:row>36</xdr:row>
      <xdr:rowOff>122358</xdr:rowOff>
    </xdr:from>
    <xdr:to>
      <xdr:col>7</xdr:col>
      <xdr:colOff>780565</xdr:colOff>
      <xdr:row>39</xdr:row>
      <xdr:rowOff>130798</xdr:rowOff>
    </xdr:to>
    <xdr:cxnSp macro="">
      <xdr:nvCxnSpPr>
        <xdr:cNvPr id="21" name="Straight Arrow Connector 20">
          <a:extLst>
            <a:ext uri="{FF2B5EF4-FFF2-40B4-BE49-F238E27FC236}">
              <a16:creationId xmlns:a16="http://schemas.microsoft.com/office/drawing/2014/main" id="{77875B4C-2890-434A-30C4-092774646644}"/>
            </a:ext>
          </a:extLst>
        </xdr:cNvPr>
        <xdr:cNvCxnSpPr/>
      </xdr:nvCxnSpPr>
      <xdr:spPr>
        <a:xfrm flipV="1">
          <a:off x="13542617575" y="3362757"/>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333174</xdr:colOff>
      <xdr:row>36</xdr:row>
      <xdr:rowOff>30527</xdr:rowOff>
    </xdr:from>
    <xdr:ext cx="1658321" cy="197811"/>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oneCellAnchor>
    <xdr:from>
      <xdr:col>7</xdr:col>
      <xdr:colOff>121835</xdr:colOff>
      <xdr:row>37</xdr:row>
      <xdr:rowOff>142913</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11</xdr:col>
      <xdr:colOff>223622</xdr:colOff>
      <xdr:row>35</xdr:row>
      <xdr:rowOff>172990</xdr:rowOff>
    </xdr:from>
    <xdr:to>
      <xdr:col>11</xdr:col>
      <xdr:colOff>468340</xdr:colOff>
      <xdr:row>42</xdr:row>
      <xdr:rowOff>46413</xdr:rowOff>
    </xdr:to>
    <xdr:sp macro="" textlink="">
      <xdr:nvSpPr>
        <xdr:cNvPr id="32" name="Left Brace 31">
          <a:extLst>
            <a:ext uri="{FF2B5EF4-FFF2-40B4-BE49-F238E27FC236}">
              <a16:creationId xmlns:a16="http://schemas.microsoft.com/office/drawing/2014/main" id="{755F0120-92DB-242A-48C1-B31787ECA201}"/>
            </a:ext>
          </a:extLst>
        </xdr:cNvPr>
        <xdr:cNvSpPr/>
      </xdr:nvSpPr>
      <xdr:spPr>
        <a:xfrm>
          <a:off x="13539621893" y="3210864"/>
          <a:ext cx="244718" cy="129109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11</xdr:col>
      <xdr:colOff>33230</xdr:colOff>
      <xdr:row>38</xdr:row>
      <xdr:rowOff>109159</xdr:rowOff>
    </xdr:from>
    <xdr:ext cx="1119218"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9</xdr:col>
      <xdr:colOff>624454</xdr:colOff>
      <xdr:row>46</xdr:row>
      <xdr:rowOff>11137</xdr:rowOff>
    </xdr:from>
    <xdr:ext cx="1127359"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𝑄_𝐴=𝑄_𝐵</a:t>
              </a:r>
              <a:endParaRPr lang="en-US" sz="1100" kern="1200"/>
            </a:p>
          </xdr:txBody>
        </xdr:sp>
      </mc:Fallback>
    </mc:AlternateContent>
    <xdr:clientData/>
  </xdr:oneCellAnchor>
  <xdr:oneCellAnchor>
    <xdr:from>
      <xdr:col>9</xdr:col>
      <xdr:colOff>4071</xdr:colOff>
      <xdr:row>47</xdr:row>
      <xdr:rowOff>992</xdr:rowOff>
    </xdr:from>
    <xdr:ext cx="1658321"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twoCellAnchor>
    <xdr:from>
      <xdr:col>8</xdr:col>
      <xdr:colOff>142374</xdr:colOff>
      <xdr:row>40</xdr:row>
      <xdr:rowOff>125903</xdr:rowOff>
    </xdr:from>
    <xdr:to>
      <xdr:col>9</xdr:col>
      <xdr:colOff>366929</xdr:colOff>
      <xdr:row>40</xdr:row>
      <xdr:rowOff>129885</xdr:rowOff>
    </xdr:to>
    <xdr:cxnSp macro="">
      <xdr:nvCxnSpPr>
        <xdr:cNvPr id="39" name="Straight Connector 38">
          <a:extLst>
            <a:ext uri="{FF2B5EF4-FFF2-40B4-BE49-F238E27FC236}">
              <a16:creationId xmlns:a16="http://schemas.microsoft.com/office/drawing/2014/main" id="{53309DBD-7B97-B124-346C-B20111FD9D02}"/>
            </a:ext>
          </a:extLst>
        </xdr:cNvPr>
        <xdr:cNvCxnSpPr>
          <a:stCxn id="50" idx="3"/>
          <a:endCxn id="48" idx="3"/>
        </xdr:cNvCxnSpPr>
      </xdr:nvCxnSpPr>
      <xdr:spPr>
        <a:xfrm>
          <a:off x="13541377257" y="4176401"/>
          <a:ext cx="1051532"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282691</xdr:colOff>
      <xdr:row>40</xdr:row>
      <xdr:rowOff>164551</xdr:rowOff>
    </xdr:from>
    <xdr:to>
      <xdr:col>9</xdr:col>
      <xdr:colOff>379734</xdr:colOff>
      <xdr:row>44</xdr:row>
      <xdr:rowOff>16876</xdr:rowOff>
    </xdr:to>
    <xdr:sp macro="" textlink="">
      <xdr:nvSpPr>
        <xdr:cNvPr id="52" name="Triangle 51">
          <a:extLst>
            <a:ext uri="{FF2B5EF4-FFF2-40B4-BE49-F238E27FC236}">
              <a16:creationId xmlns:a16="http://schemas.microsoft.com/office/drawing/2014/main" id="{4BFECF27-82FF-FEE3-F032-5D5443B1DB25}"/>
            </a:ext>
          </a:extLst>
        </xdr:cNvPr>
        <xdr:cNvSpPr/>
      </xdr:nvSpPr>
      <xdr:spPr>
        <a:xfrm rot="10800000">
          <a:off x="13541364452" y="4215049"/>
          <a:ext cx="924020" cy="662425"/>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עודף</a:t>
          </a:r>
          <a:r>
            <a:rPr lang="he-IL" sz="700" kern="1200" baseline="0"/>
            <a:t> היצרן</a:t>
          </a:r>
          <a:endParaRPr lang="en-US" sz="700" kern="1200"/>
        </a:p>
      </xdr:txBody>
    </xdr:sp>
    <xdr:clientData/>
  </xdr:twoCellAnchor>
  <xdr:twoCellAnchor>
    <xdr:from>
      <xdr:col>1</xdr:col>
      <xdr:colOff>293648</xdr:colOff>
      <xdr:row>34</xdr:row>
      <xdr:rowOff>95309</xdr:rowOff>
    </xdr:from>
    <xdr:to>
      <xdr:col>3</xdr:col>
      <xdr:colOff>431765</xdr:colOff>
      <xdr:row>40</xdr:row>
      <xdr:rowOff>172789</xdr:rowOff>
    </xdr:to>
    <xdr:cxnSp macro="">
      <xdr:nvCxnSpPr>
        <xdr:cNvPr id="53" name="Straight Connector 52">
          <a:extLst>
            <a:ext uri="{FF2B5EF4-FFF2-40B4-BE49-F238E27FC236}">
              <a16:creationId xmlns:a16="http://schemas.microsoft.com/office/drawing/2014/main" id="{9D14CD53-7C5A-CA61-8C22-2DF5D34BB70E}"/>
            </a:ext>
          </a:extLst>
        </xdr:cNvPr>
        <xdr:cNvCxnSpPr/>
      </xdr:nvCxnSpPr>
      <xdr:spPr>
        <a:xfrm flipV="1">
          <a:off x="13546274282" y="2930658"/>
          <a:ext cx="1792070" cy="129262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71728</xdr:colOff>
      <xdr:row>36</xdr:row>
      <xdr:rowOff>164551</xdr:rowOff>
    </xdr:from>
    <xdr:to>
      <xdr:col>2</xdr:col>
      <xdr:colOff>71728</xdr:colOff>
      <xdr:row>39</xdr:row>
      <xdr:rowOff>172991</xdr:rowOff>
    </xdr:to>
    <xdr:cxnSp macro="">
      <xdr:nvCxnSpPr>
        <xdr:cNvPr id="54" name="Straight Arrow Connector 53">
          <a:extLst>
            <a:ext uri="{FF2B5EF4-FFF2-40B4-BE49-F238E27FC236}">
              <a16:creationId xmlns:a16="http://schemas.microsoft.com/office/drawing/2014/main" id="{699B9228-6E91-DFB9-ADE4-26A389557EDA}"/>
            </a:ext>
          </a:extLst>
        </xdr:cNvPr>
        <xdr:cNvCxnSpPr/>
      </xdr:nvCxnSpPr>
      <xdr:spPr>
        <a:xfrm flipV="1">
          <a:off x="13547461296" y="3404950"/>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239974</xdr:colOff>
      <xdr:row>37</xdr:row>
      <xdr:rowOff>185106</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558612</xdr:colOff>
      <xdr:row>38</xdr:row>
      <xdr:rowOff>70876</xdr:rowOff>
    </xdr:from>
    <xdr:to>
      <xdr:col>2</xdr:col>
      <xdr:colOff>713572</xdr:colOff>
      <xdr:row>39</xdr:row>
      <xdr:rowOff>16575</xdr:rowOff>
    </xdr:to>
    <xdr:sp macro="" textlink="">
      <xdr:nvSpPr>
        <xdr:cNvPr id="56" name="Oval 55">
          <a:extLst>
            <a:ext uri="{FF2B5EF4-FFF2-40B4-BE49-F238E27FC236}">
              <a16:creationId xmlns:a16="http://schemas.microsoft.com/office/drawing/2014/main" id="{218A836E-40EE-857C-65C3-F5DBF86D06BA}"/>
            </a:ext>
          </a:extLst>
        </xdr:cNvPr>
        <xdr:cNvSpPr/>
      </xdr:nvSpPr>
      <xdr:spPr>
        <a:xfrm>
          <a:off x="13546819452" y="371632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12510</xdr:colOff>
      <xdr:row>38</xdr:row>
      <xdr:rowOff>51623</xdr:rowOff>
    </xdr:from>
    <xdr:ext cx="1658321" cy="19781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oMath>
                </m:oMathPara>
              </a14:m>
              <a:endParaRPr lang="en-US" sz="1100"/>
            </a:p>
          </xdr:txBody>
        </xdr:sp>
      </mc:Choice>
      <mc:Fallback xmlns="">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endParaRPr lang="en-US" sz="1100"/>
            </a:p>
          </xdr:txBody>
        </xdr:sp>
      </mc:Fallback>
    </mc:AlternateContent>
    <xdr:clientData/>
  </xdr:oneCellAnchor>
  <xdr:twoCellAnchor>
    <xdr:from>
      <xdr:col>4</xdr:col>
      <xdr:colOff>438806</xdr:colOff>
      <xdr:row>38</xdr:row>
      <xdr:rowOff>59069</xdr:rowOff>
    </xdr:from>
    <xdr:to>
      <xdr:col>4</xdr:col>
      <xdr:colOff>645549</xdr:colOff>
      <xdr:row>42</xdr:row>
      <xdr:rowOff>97043</xdr:rowOff>
    </xdr:to>
    <xdr:sp macro="" textlink="">
      <xdr:nvSpPr>
        <xdr:cNvPr id="59" name="Left Brace 58">
          <a:extLst>
            <a:ext uri="{FF2B5EF4-FFF2-40B4-BE49-F238E27FC236}">
              <a16:creationId xmlns:a16="http://schemas.microsoft.com/office/drawing/2014/main" id="{0C6974CA-C8A2-51AB-B2FC-3EE7568456C1}"/>
            </a:ext>
          </a:extLst>
        </xdr:cNvPr>
        <xdr:cNvSpPr/>
      </xdr:nvSpPr>
      <xdr:spPr>
        <a:xfrm>
          <a:off x="13545233521" y="3704518"/>
          <a:ext cx="206743" cy="8480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20949</xdr:colOff>
      <xdr:row>42</xdr:row>
      <xdr:rowOff>992</xdr:rowOff>
    </xdr:from>
    <xdr:ext cx="165832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𝑃_𝐶=𝑃_𝐵−𝑇</a:t>
              </a:r>
              <a:endParaRPr lang="en-US" sz="1100"/>
            </a:p>
          </xdr:txBody>
        </xdr:sp>
      </mc:Fallback>
    </mc:AlternateContent>
    <xdr:clientData/>
  </xdr:oneCellAnchor>
  <xdr:twoCellAnchor>
    <xdr:from>
      <xdr:col>2</xdr:col>
      <xdr:colOff>550173</xdr:colOff>
      <xdr:row>41</xdr:row>
      <xdr:rowOff>193235</xdr:rowOff>
    </xdr:from>
    <xdr:to>
      <xdr:col>2</xdr:col>
      <xdr:colOff>705133</xdr:colOff>
      <xdr:row>42</xdr:row>
      <xdr:rowOff>138933</xdr:rowOff>
    </xdr:to>
    <xdr:sp macro="" textlink="">
      <xdr:nvSpPr>
        <xdr:cNvPr id="61" name="Oval 60">
          <a:extLst>
            <a:ext uri="{FF2B5EF4-FFF2-40B4-BE49-F238E27FC236}">
              <a16:creationId xmlns:a16="http://schemas.microsoft.com/office/drawing/2014/main" id="{3D04995F-67B4-8B31-7862-55EDB10A9050}"/>
            </a:ext>
          </a:extLst>
        </xdr:cNvPr>
        <xdr:cNvSpPr/>
      </xdr:nvSpPr>
      <xdr:spPr>
        <a:xfrm>
          <a:off x="13546827891" y="444625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159808</xdr:colOff>
      <xdr:row>39</xdr:row>
      <xdr:rowOff>189326</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0</xdr:col>
      <xdr:colOff>478859</xdr:colOff>
      <xdr:row>33</xdr:row>
      <xdr:rowOff>202466</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8</xdr:col>
      <xdr:colOff>219402</xdr:colOff>
      <xdr:row>55</xdr:row>
      <xdr:rowOff>11138</xdr:rowOff>
    </xdr:from>
    <xdr:ext cx="135520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𝑄∗𝑇</a:t>
              </a:r>
              <a:endParaRPr lang="en-US" sz="1100" kern="1200"/>
            </a:p>
          </xdr:txBody>
        </xdr:sp>
      </mc:Fallback>
    </mc:AlternateContent>
    <xdr:clientData/>
  </xdr:oneCellAnchor>
  <xdr:twoCellAnchor>
    <xdr:from>
      <xdr:col>8</xdr:col>
      <xdr:colOff>122359</xdr:colOff>
      <xdr:row>36</xdr:row>
      <xdr:rowOff>139236</xdr:rowOff>
    </xdr:from>
    <xdr:to>
      <xdr:col>9</xdr:col>
      <xdr:colOff>426146</xdr:colOff>
      <xdr:row>40</xdr:row>
      <xdr:rowOff>67509</xdr:rowOff>
    </xdr:to>
    <xdr:sp macro="" textlink="">
      <xdr:nvSpPr>
        <xdr:cNvPr id="65" name="Rounded Rectangle 64">
          <a:extLst>
            <a:ext uri="{FF2B5EF4-FFF2-40B4-BE49-F238E27FC236}">
              <a16:creationId xmlns:a16="http://schemas.microsoft.com/office/drawing/2014/main" id="{0328DD54-44CF-E855-F903-95AB663E456F}"/>
            </a:ext>
          </a:extLst>
        </xdr:cNvPr>
        <xdr:cNvSpPr/>
      </xdr:nvSpPr>
      <xdr:spPr>
        <a:xfrm>
          <a:off x="13541318040" y="3379635"/>
          <a:ext cx="1130764"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twoCellAnchor>
    <xdr:from>
      <xdr:col>2</xdr:col>
      <xdr:colOff>622953</xdr:colOff>
      <xdr:row>38</xdr:row>
      <xdr:rowOff>139236</xdr:rowOff>
    </xdr:from>
    <xdr:to>
      <xdr:col>3</xdr:col>
      <xdr:colOff>375515</xdr:colOff>
      <xdr:row>42</xdr:row>
      <xdr:rowOff>67509</xdr:rowOff>
    </xdr:to>
    <xdr:sp macro="" textlink="">
      <xdr:nvSpPr>
        <xdr:cNvPr id="66" name="Rounded Rectangle 65">
          <a:extLst>
            <a:ext uri="{FF2B5EF4-FFF2-40B4-BE49-F238E27FC236}">
              <a16:creationId xmlns:a16="http://schemas.microsoft.com/office/drawing/2014/main" id="{A2373A45-6EEE-6788-2ACE-A17EE91C17FE}"/>
            </a:ext>
          </a:extLst>
        </xdr:cNvPr>
        <xdr:cNvSpPr/>
      </xdr:nvSpPr>
      <xdr:spPr>
        <a:xfrm>
          <a:off x="13530596843" y="7855605"/>
          <a:ext cx="578578" cy="74052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oneCellAnchor>
    <xdr:from>
      <xdr:col>9</xdr:col>
      <xdr:colOff>485215</xdr:colOff>
      <xdr:row>56</xdr:row>
      <xdr:rowOff>15358</xdr:rowOff>
    </xdr:from>
    <xdr:ext cx="1355200"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10</xdr:col>
      <xdr:colOff>493654</xdr:colOff>
      <xdr:row>57</xdr:row>
      <xdr:rowOff>6919</xdr:rowOff>
    </xdr:from>
    <xdr:ext cx="1355200"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solidFill>
                    <a:srgbClr val="FF0000"/>
                  </a:solidFill>
                  <a:latin typeface="Cambria Math" panose="02040503050406030204" pitchFamily="18" charset="0"/>
                </a:rPr>
                <a:t>(=)</a:t>
              </a:r>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2</xdr:col>
      <xdr:colOff>643079</xdr:colOff>
      <xdr:row>83</xdr:row>
      <xdr:rowOff>59849</xdr:rowOff>
    </xdr:from>
    <xdr:ext cx="107410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𝑇∗𝑄_𝐴↓</a:t>
              </a:r>
              <a:endParaRPr lang="en-US" sz="1100" kern="1200"/>
            </a:p>
          </xdr:txBody>
        </xdr:sp>
      </mc:Fallback>
    </mc:AlternateContent>
    <xdr:clientData/>
  </xdr:oneCellAnchor>
  <xdr:oneCellAnchor>
    <xdr:from>
      <xdr:col>4</xdr:col>
      <xdr:colOff>733563</xdr:colOff>
      <xdr:row>83</xdr:row>
      <xdr:rowOff>59850</xdr:rowOff>
    </xdr:from>
    <xdr:ext cx="1074108"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𝑇∗𝑄_𝐵↓↓↓↓↓↓</a:t>
              </a:r>
              <a:endParaRPr lang="en-US" sz="1100" kern="1200"/>
            </a:p>
          </xdr:txBody>
        </xdr:sp>
      </mc:Fallback>
    </mc:AlternateContent>
    <xdr:clientData/>
  </xdr:oneCellAnchor>
  <xdr:oneCellAnchor>
    <xdr:from>
      <xdr:col>6</xdr:col>
      <xdr:colOff>25854</xdr:colOff>
      <xdr:row>99</xdr:row>
      <xdr:rowOff>33997</xdr:rowOff>
    </xdr:from>
    <xdr:ext cx="1545915"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r>
                      <a:rPr lang="en-US" sz="1100" b="0" i="1" kern="1200">
                        <a:latin typeface="Cambria Math" panose="02040503050406030204" pitchFamily="18" charset="0"/>
                      </a:rPr>
                      <m:t>𝑄</m:t>
                    </m:r>
                  </m:oMath>
                </m:oMathPara>
              </a14:m>
              <a:endParaRPr lang="en-US" sz="1100" kern="1200"/>
            </a:p>
          </xdr:txBody>
        </xdr:sp>
      </mc:Choice>
      <mc:Fallback xmlns="">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a:t>
              </a:r>
              <a:endParaRPr lang="en-US" sz="1100" kern="1200"/>
            </a:p>
          </xdr:txBody>
        </xdr:sp>
      </mc:Fallback>
    </mc:AlternateContent>
    <xdr:clientData/>
  </xdr:oneCellAnchor>
  <xdr:oneCellAnchor>
    <xdr:from>
      <xdr:col>6</xdr:col>
      <xdr:colOff>12928</xdr:colOff>
      <xdr:row>101</xdr:row>
      <xdr:rowOff>24302</xdr:rowOff>
    </xdr:from>
    <xdr:ext cx="1545915"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3</m:t>
                    </m:r>
                    <m:r>
                      <a:rPr lang="en-US" sz="1100" b="0" i="1" kern="1200">
                        <a:latin typeface="Cambria Math" panose="02040503050406030204" pitchFamily="18" charset="0"/>
                      </a:rPr>
                      <m:t>∗</m:t>
                    </m:r>
                    <m:sSub>
                      <m:sSubPr>
                        <m:ctrlPr>
                          <a:rPr lang="he-IL"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3</a:t>
              </a:r>
              <a:r>
                <a:rPr lang="en-US" sz="1100" b="0" i="0" kern="1200">
                  <a:latin typeface="Cambria Math" panose="02040503050406030204" pitchFamily="18" charset="0"/>
                </a:rPr>
                <a:t>∗𝑄</a:t>
              </a:r>
              <a:r>
                <a:rPr lang="he-IL" sz="1100" b="0" i="0" kern="1200">
                  <a:latin typeface="Cambria Math" panose="02040503050406030204" pitchFamily="18" charset="0"/>
                </a:rPr>
                <a:t>_</a:t>
              </a:r>
              <a:r>
                <a:rPr lang="en-US" sz="1100" b="0" i="0" kern="1200">
                  <a:latin typeface="Cambria Math" panose="02040503050406030204" pitchFamily="18" charset="0"/>
                </a:rPr>
                <a:t>𝐴</a:t>
              </a:r>
              <a:endParaRPr lang="en-US" sz="1100" kern="1200"/>
            </a:p>
          </xdr:txBody>
        </xdr:sp>
      </mc:Fallback>
    </mc:AlternateContent>
    <xdr:clientData/>
  </xdr:oneCellAnchor>
  <xdr:oneCellAnchor>
    <xdr:from>
      <xdr:col>6</xdr:col>
      <xdr:colOff>16159</xdr:colOff>
      <xdr:row>102</xdr:row>
      <xdr:rowOff>40460</xdr:rowOff>
    </xdr:from>
    <xdr:ext cx="1545915" cy="172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4</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4</a:t>
              </a:r>
              <a:r>
                <a:rPr lang="en-US" sz="1100" b="0" i="0" kern="1200">
                  <a:latin typeface="Cambria Math" panose="02040503050406030204" pitchFamily="18" charset="0"/>
                </a:rPr>
                <a:t>∗𝑄_𝐵</a:t>
              </a:r>
              <a:endParaRPr lang="en-US" sz="1100" kern="1200"/>
            </a:p>
          </xdr:txBody>
        </xdr:sp>
      </mc:Fallback>
    </mc:AlternateContent>
    <xdr:clientData/>
  </xdr:oneCellAnchor>
  <xdr:twoCellAnchor>
    <xdr:from>
      <xdr:col>1</xdr:col>
      <xdr:colOff>274956</xdr:colOff>
      <xdr:row>98</xdr:row>
      <xdr:rowOff>120527</xdr:rowOff>
    </xdr:from>
    <xdr:to>
      <xdr:col>3</xdr:col>
      <xdr:colOff>413073</xdr:colOff>
      <xdr:row>104</xdr:row>
      <xdr:rowOff>198008</xdr:rowOff>
    </xdr:to>
    <xdr:cxnSp macro="">
      <xdr:nvCxnSpPr>
        <xdr:cNvPr id="124" name="Straight Connector 123">
          <a:extLst>
            <a:ext uri="{FF2B5EF4-FFF2-40B4-BE49-F238E27FC236}">
              <a16:creationId xmlns:a16="http://schemas.microsoft.com/office/drawing/2014/main" id="{8A89B632-78A0-7D35-5604-AD4B2A3F2AEE}"/>
            </a:ext>
          </a:extLst>
        </xdr:cNvPr>
        <xdr:cNvCxnSpPr/>
      </xdr:nvCxnSpPr>
      <xdr:spPr>
        <a:xfrm flipV="1">
          <a:off x="13498281202" y="15796787"/>
          <a:ext cx="1786208" cy="12990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474533</xdr:colOff>
      <xdr:row>98</xdr:row>
      <xdr:rowOff>21938</xdr:rowOff>
    </xdr:from>
    <xdr:ext cx="1119218" cy="172227"/>
    <mc:AlternateContent xmlns:mc="http://schemas.openxmlformats.org/markup-compatibility/2006" xmlns:a14="http://schemas.microsoft.com/office/drawing/2010/main">
      <mc:Choice Requires="a14">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384967</xdr:colOff>
      <xdr:row>101</xdr:row>
      <xdr:rowOff>168178</xdr:rowOff>
    </xdr:from>
    <xdr:to>
      <xdr:col>2</xdr:col>
      <xdr:colOff>539927</xdr:colOff>
      <xdr:row>102</xdr:row>
      <xdr:rowOff>112813</xdr:rowOff>
    </xdr:to>
    <xdr:sp macro="" textlink="">
      <xdr:nvSpPr>
        <xdr:cNvPr id="126" name="Oval 125">
          <a:extLst>
            <a:ext uri="{FF2B5EF4-FFF2-40B4-BE49-F238E27FC236}">
              <a16:creationId xmlns:a16="http://schemas.microsoft.com/office/drawing/2014/main" id="{AB1AEE7A-C115-A0CE-926C-1449D8D9A7EF}"/>
            </a:ext>
          </a:extLst>
        </xdr:cNvPr>
        <xdr:cNvSpPr/>
      </xdr:nvSpPr>
      <xdr:spPr>
        <a:xfrm>
          <a:off x="13498978393" y="16455201"/>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539217</xdr:colOff>
      <xdr:row>223</xdr:row>
      <xdr:rowOff>78044</xdr:rowOff>
    </xdr:from>
    <xdr:ext cx="1406944" cy="438325"/>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223</xdr:row>
      <xdr:rowOff>81593</xdr:rowOff>
    </xdr:from>
    <xdr:ext cx="821609" cy="438325"/>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223</xdr:row>
      <xdr:rowOff>21285</xdr:rowOff>
    </xdr:from>
    <xdr:ext cx="1406944"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224</xdr:row>
      <xdr:rowOff>21287</xdr:rowOff>
    </xdr:from>
    <xdr:ext cx="140694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223</xdr:row>
      <xdr:rowOff>7096</xdr:rowOff>
    </xdr:from>
    <xdr:ext cx="140694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224</xdr:row>
      <xdr:rowOff>31929</xdr:rowOff>
    </xdr:from>
    <xdr:ext cx="140694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225</xdr:row>
      <xdr:rowOff>24834</xdr:rowOff>
    </xdr:from>
    <xdr:ext cx="14069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223</xdr:row>
      <xdr:rowOff>60308</xdr:rowOff>
    </xdr:from>
    <xdr:ext cx="821609" cy="438325"/>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225</xdr:row>
      <xdr:rowOff>7095</xdr:rowOff>
    </xdr:from>
    <xdr:ext cx="1406944"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564444</xdr:colOff>
      <xdr:row>228</xdr:row>
      <xdr:rowOff>38138</xdr:rowOff>
    </xdr:from>
    <xdr:to>
      <xdr:col>4</xdr:col>
      <xdr:colOff>91532</xdr:colOff>
      <xdr:row>233</xdr:row>
      <xdr:rowOff>3814</xdr:rowOff>
    </xdr:to>
    <xdr:sp macro="" textlink="">
      <xdr:nvSpPr>
        <xdr:cNvPr id="137" name="Oval 136">
          <a:extLst>
            <a:ext uri="{FF2B5EF4-FFF2-40B4-BE49-F238E27FC236}">
              <a16:creationId xmlns:a16="http://schemas.microsoft.com/office/drawing/2014/main" id="{CBAEEC67-0F90-12B8-6E5E-4522855CFEDC}"/>
            </a:ext>
          </a:extLst>
        </xdr:cNvPr>
        <xdr:cNvSpPr/>
      </xdr:nvSpPr>
      <xdr:spPr>
        <a:xfrm>
          <a:off x="13493486847" y="41475225"/>
          <a:ext cx="1174655" cy="9763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3</xdr:col>
      <xdr:colOff>324175</xdr:colOff>
      <xdr:row>228</xdr:row>
      <xdr:rowOff>38138</xdr:rowOff>
    </xdr:from>
    <xdr:to>
      <xdr:col>3</xdr:col>
      <xdr:colOff>327988</xdr:colOff>
      <xdr:row>230</xdr:row>
      <xdr:rowOff>137298</xdr:rowOff>
    </xdr:to>
    <xdr:cxnSp macro="">
      <xdr:nvCxnSpPr>
        <xdr:cNvPr id="140" name="Straight Connector 139">
          <a:extLst>
            <a:ext uri="{FF2B5EF4-FFF2-40B4-BE49-F238E27FC236}">
              <a16:creationId xmlns:a16="http://schemas.microsoft.com/office/drawing/2014/main" id="{FF34071C-9B35-8D54-4E7F-D66F84536F81}"/>
            </a:ext>
          </a:extLst>
        </xdr:cNvPr>
        <xdr:cNvCxnSpPr>
          <a:stCxn id="137" idx="0"/>
        </xdr:cNvCxnSpPr>
      </xdr:nvCxnSpPr>
      <xdr:spPr>
        <a:xfrm>
          <a:off x="13494074175" y="41475225"/>
          <a:ext cx="3813" cy="50342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812745</xdr:colOff>
      <xdr:row>230</xdr:row>
      <xdr:rowOff>125856</xdr:rowOff>
    </xdr:from>
    <xdr:to>
      <xdr:col>3</xdr:col>
      <xdr:colOff>335616</xdr:colOff>
      <xdr:row>232</xdr:row>
      <xdr:rowOff>112544</xdr:rowOff>
    </xdr:to>
    <xdr:cxnSp macro="">
      <xdr:nvCxnSpPr>
        <xdr:cNvPr id="141" name="Straight Connector 140">
          <a:extLst>
            <a:ext uri="{FF2B5EF4-FFF2-40B4-BE49-F238E27FC236}">
              <a16:creationId xmlns:a16="http://schemas.microsoft.com/office/drawing/2014/main" id="{527D817A-4BFB-27EC-21A5-0F1E3D1B164E}"/>
            </a:ext>
          </a:extLst>
        </xdr:cNvPr>
        <xdr:cNvCxnSpPr/>
      </xdr:nvCxnSpPr>
      <xdr:spPr>
        <a:xfrm flipH="1" flipV="1">
          <a:off x="13494066547" y="41967207"/>
          <a:ext cx="346654" cy="390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690300</xdr:colOff>
      <xdr:row>228</xdr:row>
      <xdr:rowOff>194504</xdr:rowOff>
    </xdr:from>
    <xdr:to>
      <xdr:col>3</xdr:col>
      <xdr:colOff>217388</xdr:colOff>
      <xdr:row>231</xdr:row>
      <xdr:rowOff>61021</xdr:rowOff>
    </xdr:to>
    <xdr:sp macro="" textlink="">
      <xdr:nvSpPr>
        <xdr:cNvPr id="149" name="Rounded Rectangle 148">
          <a:extLst>
            <a:ext uri="{FF2B5EF4-FFF2-40B4-BE49-F238E27FC236}">
              <a16:creationId xmlns:a16="http://schemas.microsoft.com/office/drawing/2014/main" id="{21F364C3-4552-56D7-AAD6-9749EFF5A9C5}"/>
            </a:ext>
          </a:extLst>
        </xdr:cNvPr>
        <xdr:cNvSpPr/>
      </xdr:nvSpPr>
      <xdr:spPr>
        <a:xfrm>
          <a:off x="13494184775" y="41631591"/>
          <a:ext cx="350871" cy="47291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ממשלה</a:t>
          </a:r>
          <a:endParaRPr lang="en-US" sz="700" kern="1200"/>
        </a:p>
      </xdr:txBody>
    </xdr:sp>
    <xdr:clientData/>
  </xdr:twoCellAnchor>
  <xdr:oneCellAnchor>
    <xdr:from>
      <xdr:col>4</xdr:col>
      <xdr:colOff>212489</xdr:colOff>
      <xdr:row>152</xdr:row>
      <xdr:rowOff>200536</xdr:rowOff>
    </xdr:from>
    <xdr:ext cx="964479" cy="316882"/>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0</xdr:col>
      <xdr:colOff>693029</xdr:colOff>
      <xdr:row>147</xdr:row>
      <xdr:rowOff>2216</xdr:rowOff>
    </xdr:from>
    <xdr:ext cx="964479"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𝑇</m:t>
                    </m:r>
                  </m:oMath>
                </m:oMathPara>
              </a14:m>
              <a:endParaRPr lang="en-US" sz="1100"/>
            </a:p>
          </xdr:txBody>
        </xdr:sp>
      </mc:Choice>
      <mc:Fallback xmlns="">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𝑇</a:t>
              </a:r>
              <a:endParaRPr lang="en-US" sz="1100"/>
            </a:p>
          </xdr:txBody>
        </xdr:sp>
      </mc:Fallback>
    </mc:AlternateContent>
    <xdr:clientData/>
  </xdr:oneCellAnchor>
  <xdr:twoCellAnchor editAs="oneCell">
    <xdr:from>
      <xdr:col>6</xdr:col>
      <xdr:colOff>808528</xdr:colOff>
      <xdr:row>140</xdr:row>
      <xdr:rowOff>102974</xdr:rowOff>
    </xdr:from>
    <xdr:to>
      <xdr:col>16</xdr:col>
      <xdr:colOff>343090</xdr:colOff>
      <xdr:row>157</xdr:row>
      <xdr:rowOff>123382</xdr:rowOff>
    </xdr:to>
    <xdr:pic>
      <xdr:nvPicPr>
        <xdr:cNvPr id="154" name="Picture 153">
          <a:extLst>
            <a:ext uri="{FF2B5EF4-FFF2-40B4-BE49-F238E27FC236}">
              <a16:creationId xmlns:a16="http://schemas.microsoft.com/office/drawing/2014/main" id="{73B7110A-D399-6644-E104-F8ED6D62FE72}"/>
            </a:ext>
          </a:extLst>
        </xdr:cNvPr>
        <xdr:cNvPicPr>
          <a:picLocks noChangeAspect="1"/>
        </xdr:cNvPicPr>
      </xdr:nvPicPr>
      <xdr:blipFill>
        <a:blip xmlns:r="http://schemas.openxmlformats.org/officeDocument/2006/relationships" r:embed="rId12"/>
        <a:stretch>
          <a:fillRect/>
        </a:stretch>
      </xdr:blipFill>
      <xdr:spPr>
        <a:xfrm>
          <a:off x="13483349883" y="24156698"/>
          <a:ext cx="7772400" cy="3456654"/>
        </a:xfrm>
        <a:prstGeom prst="rect">
          <a:avLst/>
        </a:prstGeom>
      </xdr:spPr>
    </xdr:pic>
    <xdr:clientData/>
  </xdr:twoCellAnchor>
  <xdr:twoCellAnchor>
    <xdr:from>
      <xdr:col>0</xdr:col>
      <xdr:colOff>460581</xdr:colOff>
      <xdr:row>178</xdr:row>
      <xdr:rowOff>88416</xdr:rowOff>
    </xdr:from>
    <xdr:to>
      <xdr:col>2</xdr:col>
      <xdr:colOff>598697</xdr:colOff>
      <xdr:row>184</xdr:row>
      <xdr:rowOff>165895</xdr:rowOff>
    </xdr:to>
    <xdr:cxnSp macro="">
      <xdr:nvCxnSpPr>
        <xdr:cNvPr id="156" name="Straight Connector 155">
          <a:extLst>
            <a:ext uri="{FF2B5EF4-FFF2-40B4-BE49-F238E27FC236}">
              <a16:creationId xmlns:a16="http://schemas.microsoft.com/office/drawing/2014/main" id="{50D4EFE1-A069-4274-2EBC-BB60EC78D126}"/>
            </a:ext>
          </a:extLst>
        </xdr:cNvPr>
        <xdr:cNvCxnSpPr/>
      </xdr:nvCxnSpPr>
      <xdr:spPr>
        <a:xfrm flipV="1">
          <a:off x="13494627249" y="31823161"/>
          <a:ext cx="1785684" cy="129027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41953</xdr:colOff>
      <xdr:row>177</xdr:row>
      <xdr:rowOff>175451</xdr:rowOff>
    </xdr:from>
    <xdr:ext cx="61021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87587</xdr:colOff>
      <xdr:row>180</xdr:row>
      <xdr:rowOff>151592</xdr:rowOff>
    </xdr:from>
    <xdr:to>
      <xdr:col>2</xdr:col>
      <xdr:colOff>87718</xdr:colOff>
      <xdr:row>183</xdr:row>
      <xdr:rowOff>7628</xdr:rowOff>
    </xdr:to>
    <xdr:cxnSp macro="">
      <xdr:nvCxnSpPr>
        <xdr:cNvPr id="159" name="Straight Arrow Connector 158">
          <a:extLst>
            <a:ext uri="{FF2B5EF4-FFF2-40B4-BE49-F238E27FC236}">
              <a16:creationId xmlns:a16="http://schemas.microsoft.com/office/drawing/2014/main" id="{C3A9C847-F6F3-0291-2BA0-A96BF8D4DD52}"/>
            </a:ext>
          </a:extLst>
        </xdr:cNvPr>
        <xdr:cNvCxnSpPr>
          <a:stCxn id="91" idx="4"/>
        </xdr:cNvCxnSpPr>
      </xdr:nvCxnSpPr>
      <xdr:spPr>
        <a:xfrm flipH="1">
          <a:off x="13495138228" y="32290601"/>
          <a:ext cx="131" cy="4624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202820</xdr:colOff>
      <xdr:row>181</xdr:row>
      <xdr:rowOff>41969</xdr:rowOff>
    </xdr:from>
    <xdr:ext cx="1119218"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1</xdr:col>
      <xdr:colOff>410558</xdr:colOff>
      <xdr:row>181</xdr:row>
      <xdr:rowOff>45321</xdr:rowOff>
    </xdr:from>
    <xdr:to>
      <xdr:col>1</xdr:col>
      <xdr:colOff>565518</xdr:colOff>
      <xdr:row>181</xdr:row>
      <xdr:rowOff>193544</xdr:rowOff>
    </xdr:to>
    <xdr:sp macro="" textlink="">
      <xdr:nvSpPr>
        <xdr:cNvPr id="161" name="Oval 160">
          <a:extLst>
            <a:ext uri="{FF2B5EF4-FFF2-40B4-BE49-F238E27FC236}">
              <a16:creationId xmlns:a16="http://schemas.microsoft.com/office/drawing/2014/main" id="{1F1EF54E-651F-7BCF-F271-A50D69A49246}"/>
            </a:ext>
          </a:extLst>
        </xdr:cNvPr>
        <xdr:cNvSpPr/>
      </xdr:nvSpPr>
      <xdr:spPr>
        <a:xfrm>
          <a:off x="13495484212" y="3238646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144727</xdr:colOff>
      <xdr:row>181</xdr:row>
      <xdr:rowOff>103953</xdr:rowOff>
    </xdr:from>
    <xdr:ext cx="1119218" cy="190758"/>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1</xdr:col>
      <xdr:colOff>441068</xdr:colOff>
      <xdr:row>178</xdr:row>
      <xdr:rowOff>117783</xdr:rowOff>
    </xdr:from>
    <xdr:to>
      <xdr:col>1</xdr:col>
      <xdr:colOff>596028</xdr:colOff>
      <xdr:row>179</xdr:row>
      <xdr:rowOff>63874</xdr:rowOff>
    </xdr:to>
    <xdr:sp macro="" textlink="">
      <xdr:nvSpPr>
        <xdr:cNvPr id="163" name="Oval 162">
          <a:extLst>
            <a:ext uri="{FF2B5EF4-FFF2-40B4-BE49-F238E27FC236}">
              <a16:creationId xmlns:a16="http://schemas.microsoft.com/office/drawing/2014/main" id="{6A4D33A0-E35C-95DC-E247-3D39DD2B74AC}"/>
            </a:ext>
          </a:extLst>
        </xdr:cNvPr>
        <xdr:cNvSpPr/>
      </xdr:nvSpPr>
      <xdr:spPr>
        <a:xfrm>
          <a:off x="13495453702" y="3185252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125657</xdr:colOff>
      <xdr:row>178</xdr:row>
      <xdr:rowOff>96325</xdr:rowOff>
    </xdr:from>
    <xdr:ext cx="1119218" cy="190758"/>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194505</xdr:colOff>
      <xdr:row>178</xdr:row>
      <xdr:rowOff>76276</xdr:rowOff>
    </xdr:from>
    <xdr:to>
      <xdr:col>4</xdr:col>
      <xdr:colOff>369941</xdr:colOff>
      <xdr:row>182</xdr:row>
      <xdr:rowOff>106787</xdr:rowOff>
    </xdr:to>
    <xdr:sp macro="" textlink="">
      <xdr:nvSpPr>
        <xdr:cNvPr id="165" name="Left Brace 164">
          <a:extLst>
            <a:ext uri="{FF2B5EF4-FFF2-40B4-BE49-F238E27FC236}">
              <a16:creationId xmlns:a16="http://schemas.microsoft.com/office/drawing/2014/main" id="{7FBE8A6A-92F5-3D80-06C8-76C2946D7A85}"/>
            </a:ext>
          </a:extLst>
        </xdr:cNvPr>
        <xdr:cNvSpPr/>
      </xdr:nvSpPr>
      <xdr:spPr>
        <a:xfrm>
          <a:off x="13493208438" y="31811021"/>
          <a:ext cx="175436" cy="839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793962</xdr:colOff>
      <xdr:row>179</xdr:row>
      <xdr:rowOff>194521</xdr:rowOff>
    </xdr:from>
    <xdr:ext cx="111921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6</xdr:col>
      <xdr:colOff>652162</xdr:colOff>
      <xdr:row>177</xdr:row>
      <xdr:rowOff>158731</xdr:rowOff>
    </xdr:from>
    <xdr:ext cx="873272" cy="190758"/>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𝑃</m:t>
                    </m:r>
                    <m:r>
                      <a:rPr lang="en-US" sz="1100" b="0" i="1" kern="1200">
                        <a:latin typeface="Cambria Math" panose="02040503050406030204" pitchFamily="18" charset="0"/>
                      </a:rPr>
                      <m:t>(</m:t>
                    </m:r>
                    <m:r>
                      <a:rPr lang="he-IL" sz="1100" b="0" i="1" kern="1200">
                        <a:latin typeface="Cambria Math" panose="02040503050406030204" pitchFamily="18" charset="0"/>
                      </a:rPr>
                      <m:t>צרכן</m:t>
                    </m:r>
                    <m:r>
                      <a:rPr lang="he-IL" sz="1100" b="0" i="1" kern="1200">
                        <a:latin typeface="Cambria Math" panose="02040503050406030204" pitchFamily="18" charset="0"/>
                      </a:rPr>
                      <m:t>)</m:t>
                    </m:r>
                  </m:oMath>
                </m:oMathPara>
              </a14:m>
              <a:endParaRPr lang="en-US" sz="1100" kern="1200"/>
            </a:p>
          </xdr:txBody>
        </xdr:sp>
      </mc:Choice>
      <mc:Fallback xmlns="">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𝑄∗𝑃(</a:t>
              </a:r>
              <a:r>
                <a:rPr lang="he-IL" sz="1100" b="0" i="0" kern="1200">
                  <a:latin typeface="Cambria Math" panose="02040503050406030204" pitchFamily="18" charset="0"/>
                </a:rPr>
                <a:t>צרכן)</a:t>
              </a:r>
              <a:endParaRPr lang="en-US" sz="1100" kern="1200"/>
            </a:p>
          </xdr:txBody>
        </xdr:sp>
      </mc:Fallback>
    </mc:AlternateContent>
    <xdr:clientData/>
  </xdr:oneCellAnchor>
  <xdr:oneCellAnchor>
    <xdr:from>
      <xdr:col>6</xdr:col>
      <xdr:colOff>686486</xdr:colOff>
      <xdr:row>180</xdr:row>
      <xdr:rowOff>2365</xdr:rowOff>
    </xdr:from>
    <xdr:ext cx="873272"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𝑄_𝐴∗𝑃_𝐴</a:t>
              </a:r>
              <a:endParaRPr lang="en-US" sz="1100" kern="1200"/>
            </a:p>
          </xdr:txBody>
        </xdr:sp>
      </mc:Fallback>
    </mc:AlternateContent>
    <xdr:clientData/>
  </xdr:oneCellAnchor>
  <xdr:oneCellAnchor>
    <xdr:from>
      <xdr:col>0</xdr:col>
      <xdr:colOff>691999</xdr:colOff>
      <xdr:row>184</xdr:row>
      <xdr:rowOff>90665</xdr:rowOff>
    </xdr:from>
    <xdr:ext cx="1119218"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6</xdr:col>
      <xdr:colOff>743693</xdr:colOff>
      <xdr:row>182</xdr:row>
      <xdr:rowOff>2365</xdr:rowOff>
    </xdr:from>
    <xdr:ext cx="873272"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m:t>
                        </m:r>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〖↑𝑄〗_𝐵∗𝑃_𝐵↓</a:t>
              </a:r>
              <a:endParaRPr lang="en-US" sz="1100" kern="1200"/>
            </a:p>
          </xdr:txBody>
        </xdr:sp>
      </mc:Fallback>
    </mc:AlternateContent>
    <xdr:clientData/>
  </xdr:oneCellAnchor>
  <xdr:twoCellAnchor>
    <xdr:from>
      <xdr:col>6</xdr:col>
      <xdr:colOff>579700</xdr:colOff>
      <xdr:row>183</xdr:row>
      <xdr:rowOff>53394</xdr:rowOff>
    </xdr:from>
    <xdr:to>
      <xdr:col>7</xdr:col>
      <xdr:colOff>118229</xdr:colOff>
      <xdr:row>184</xdr:row>
      <xdr:rowOff>160180</xdr:rowOff>
    </xdr:to>
    <xdr:cxnSp macro="">
      <xdr:nvCxnSpPr>
        <xdr:cNvPr id="172" name="Straight Arrow Connector 171">
          <a:extLst>
            <a:ext uri="{FF2B5EF4-FFF2-40B4-BE49-F238E27FC236}">
              <a16:creationId xmlns:a16="http://schemas.microsoft.com/office/drawing/2014/main" id="{F32E585E-89AB-3514-532C-510DE4086AC3}"/>
            </a:ext>
          </a:extLst>
        </xdr:cNvPr>
        <xdr:cNvCxnSpPr/>
      </xdr:nvCxnSpPr>
      <xdr:spPr>
        <a:xfrm>
          <a:off x="13490988799" y="32798799"/>
          <a:ext cx="362312" cy="308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434776</xdr:colOff>
      <xdr:row>183</xdr:row>
      <xdr:rowOff>49580</xdr:rowOff>
    </xdr:from>
    <xdr:to>
      <xdr:col>7</xdr:col>
      <xdr:colOff>438590</xdr:colOff>
      <xdr:row>185</xdr:row>
      <xdr:rowOff>64835</xdr:rowOff>
    </xdr:to>
    <xdr:cxnSp macro="">
      <xdr:nvCxnSpPr>
        <xdr:cNvPr id="173" name="Straight Arrow Connector 172">
          <a:extLst>
            <a:ext uri="{FF2B5EF4-FFF2-40B4-BE49-F238E27FC236}">
              <a16:creationId xmlns:a16="http://schemas.microsoft.com/office/drawing/2014/main" id="{A5520B13-1101-9676-2D05-B95AD747A8DA}"/>
            </a:ext>
          </a:extLst>
        </xdr:cNvPr>
        <xdr:cNvCxnSpPr/>
      </xdr:nvCxnSpPr>
      <xdr:spPr>
        <a:xfrm>
          <a:off x="13490668438" y="32794985"/>
          <a:ext cx="3814" cy="41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705557</xdr:colOff>
      <xdr:row>183</xdr:row>
      <xdr:rowOff>11442</xdr:rowOff>
    </xdr:from>
    <xdr:to>
      <xdr:col>8</xdr:col>
      <xdr:colOff>442403</xdr:colOff>
      <xdr:row>184</xdr:row>
      <xdr:rowOff>175435</xdr:rowOff>
    </xdr:to>
    <xdr:cxnSp macro="">
      <xdr:nvCxnSpPr>
        <xdr:cNvPr id="175" name="Straight Arrow Connector 174">
          <a:extLst>
            <a:ext uri="{FF2B5EF4-FFF2-40B4-BE49-F238E27FC236}">
              <a16:creationId xmlns:a16="http://schemas.microsoft.com/office/drawing/2014/main" id="{2C4F2A03-7672-0D41-612B-477E2E66A345}"/>
            </a:ext>
          </a:extLst>
        </xdr:cNvPr>
        <xdr:cNvCxnSpPr/>
      </xdr:nvCxnSpPr>
      <xdr:spPr>
        <a:xfrm flipH="1">
          <a:off x="13489840841" y="32756847"/>
          <a:ext cx="560630" cy="3661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335643</xdr:colOff>
      <xdr:row>187</xdr:row>
      <xdr:rowOff>27213</xdr:rowOff>
    </xdr:from>
    <xdr:to>
      <xdr:col>6</xdr:col>
      <xdr:colOff>503464</xdr:colOff>
      <xdr:row>188</xdr:row>
      <xdr:rowOff>149677</xdr:rowOff>
    </xdr:to>
    <xdr:sp macro="" textlink="">
      <xdr:nvSpPr>
        <xdr:cNvPr id="178" name="Down Arrow 177">
          <a:extLst>
            <a:ext uri="{FF2B5EF4-FFF2-40B4-BE49-F238E27FC236}">
              <a16:creationId xmlns:a16="http://schemas.microsoft.com/office/drawing/2014/main" id="{A88360CF-3535-C3BC-175D-7E0A02436DB8}"/>
            </a:ext>
          </a:extLst>
        </xdr:cNvPr>
        <xdr:cNvSpPr/>
      </xdr:nvSpPr>
      <xdr:spPr>
        <a:xfrm>
          <a:off x="13519535536" y="33908999"/>
          <a:ext cx="167821" cy="3265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oneCellAnchor>
    <xdr:from>
      <xdr:col>0</xdr:col>
      <xdr:colOff>539217</xdr:colOff>
      <xdr:row>199</xdr:row>
      <xdr:rowOff>78044</xdr:rowOff>
    </xdr:from>
    <xdr:ext cx="1406944" cy="438325"/>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199</xdr:row>
      <xdr:rowOff>81593</xdr:rowOff>
    </xdr:from>
    <xdr:ext cx="821609" cy="438325"/>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199</xdr:row>
      <xdr:rowOff>21285</xdr:rowOff>
    </xdr:from>
    <xdr:ext cx="140694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200</xdr:row>
      <xdr:rowOff>21287</xdr:rowOff>
    </xdr:from>
    <xdr:ext cx="140694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199</xdr:row>
      <xdr:rowOff>7096</xdr:rowOff>
    </xdr:from>
    <xdr:ext cx="1406944"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199</xdr:row>
      <xdr:rowOff>60308</xdr:rowOff>
    </xdr:from>
    <xdr:ext cx="821609" cy="438325"/>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201</xdr:row>
      <xdr:rowOff>7095</xdr:rowOff>
    </xdr:from>
    <xdr:ext cx="140694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200</xdr:row>
      <xdr:rowOff>10643</xdr:rowOff>
    </xdr:from>
    <xdr:ext cx="140694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201</xdr:row>
      <xdr:rowOff>10642</xdr:rowOff>
    </xdr:from>
    <xdr:ext cx="1406944"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252</xdr:row>
      <xdr:rowOff>70743</xdr:rowOff>
    </xdr:from>
    <xdr:to>
      <xdr:col>3</xdr:col>
      <xdr:colOff>437931</xdr:colOff>
      <xdr:row>263</xdr:row>
      <xdr:rowOff>70743</xdr:rowOff>
    </xdr:to>
    <xdr:cxnSp macro="">
      <xdr:nvCxnSpPr>
        <xdr:cNvPr id="188" name="Straight Arrow Connector 187">
          <a:extLst>
            <a:ext uri="{FF2B5EF4-FFF2-40B4-BE49-F238E27FC236}">
              <a16:creationId xmlns:a16="http://schemas.microsoft.com/office/drawing/2014/main" id="{D2F24EA7-F05B-CF4B-AC71-AF6FF0A27059}"/>
            </a:ext>
          </a:extLst>
        </xdr:cNvPr>
        <xdr:cNvCxnSpPr/>
      </xdr:nvCxnSpPr>
      <xdr:spPr>
        <a:xfrm flipH="1" flipV="1">
          <a:off x="13517124569" y="2928243"/>
          <a:ext cx="3369" cy="224517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262</xdr:row>
      <xdr:rowOff>94324</xdr:rowOff>
    </xdr:from>
    <xdr:to>
      <xdr:col>3</xdr:col>
      <xdr:colOff>562573</xdr:colOff>
      <xdr:row>262</xdr:row>
      <xdr:rowOff>97692</xdr:rowOff>
    </xdr:to>
    <xdr:cxnSp macro="">
      <xdr:nvCxnSpPr>
        <xdr:cNvPr id="189" name="Straight Arrow Connector 188">
          <a:extLst>
            <a:ext uri="{FF2B5EF4-FFF2-40B4-BE49-F238E27FC236}">
              <a16:creationId xmlns:a16="http://schemas.microsoft.com/office/drawing/2014/main" id="{714FE56E-788E-7241-83D1-09DB7AD1FE2B}"/>
            </a:ext>
          </a:extLst>
        </xdr:cNvPr>
        <xdr:cNvCxnSpPr/>
      </xdr:nvCxnSpPr>
      <xdr:spPr>
        <a:xfrm flipV="1">
          <a:off x="13516999927" y="4992895"/>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251</xdr:row>
      <xdr:rowOff>39683</xdr:rowOff>
    </xdr:from>
    <xdr:ext cx="11192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255</xdr:row>
      <xdr:rowOff>23581</xdr:rowOff>
    </xdr:from>
    <xdr:to>
      <xdr:col>3</xdr:col>
      <xdr:colOff>434585</xdr:colOff>
      <xdr:row>262</xdr:row>
      <xdr:rowOff>101262</xdr:rowOff>
    </xdr:to>
    <xdr:cxnSp macro="">
      <xdr:nvCxnSpPr>
        <xdr:cNvPr id="191" name="Straight Connector 190">
          <a:extLst>
            <a:ext uri="{FF2B5EF4-FFF2-40B4-BE49-F238E27FC236}">
              <a16:creationId xmlns:a16="http://schemas.microsoft.com/office/drawing/2014/main" id="{F8590C91-0072-9741-A183-4BB79D08D411}"/>
            </a:ext>
          </a:extLst>
        </xdr:cNvPr>
        <xdr:cNvCxnSpPr/>
      </xdr:nvCxnSpPr>
      <xdr:spPr>
        <a:xfrm flipV="1">
          <a:off x="13517127915" y="3493402"/>
          <a:ext cx="2078848" cy="150643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186680</xdr:colOff>
      <xdr:row>254</xdr:row>
      <xdr:rowOff>83655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2</xdr:col>
      <xdr:colOff>81592</xdr:colOff>
      <xdr:row>252</xdr:row>
      <xdr:rowOff>117067</xdr:rowOff>
    </xdr:from>
    <xdr:to>
      <xdr:col>2</xdr:col>
      <xdr:colOff>81592</xdr:colOff>
      <xdr:row>261</xdr:row>
      <xdr:rowOff>156090</xdr:rowOff>
    </xdr:to>
    <xdr:cxnSp macro="">
      <xdr:nvCxnSpPr>
        <xdr:cNvPr id="193" name="Straight Connector 192">
          <a:extLst>
            <a:ext uri="{FF2B5EF4-FFF2-40B4-BE49-F238E27FC236}">
              <a16:creationId xmlns:a16="http://schemas.microsoft.com/office/drawing/2014/main" id="{3B526046-B14D-E94D-80F0-28B4FC16CED2}"/>
            </a:ext>
          </a:extLst>
        </xdr:cNvPr>
        <xdr:cNvCxnSpPr/>
      </xdr:nvCxnSpPr>
      <xdr:spPr>
        <a:xfrm>
          <a:off x="13518306408" y="2974567"/>
          <a:ext cx="0" cy="187598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260</xdr:row>
      <xdr:rowOff>93582</xdr:rowOff>
    </xdr:from>
    <xdr:ext cx="1119218"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258</xdr:row>
      <xdr:rowOff>3369</xdr:rowOff>
    </xdr:from>
    <xdr:to>
      <xdr:col>2</xdr:col>
      <xdr:colOff>165067</xdr:colOff>
      <xdr:row>258</xdr:row>
      <xdr:rowOff>151592</xdr:rowOff>
    </xdr:to>
    <xdr:sp macro="" textlink="">
      <xdr:nvSpPr>
        <xdr:cNvPr id="195" name="Oval 194">
          <a:extLst>
            <a:ext uri="{FF2B5EF4-FFF2-40B4-BE49-F238E27FC236}">
              <a16:creationId xmlns:a16="http://schemas.microsoft.com/office/drawing/2014/main" id="{5550D45A-491F-4442-82E6-E038E480974C}"/>
            </a:ext>
          </a:extLst>
        </xdr:cNvPr>
        <xdr:cNvSpPr/>
      </xdr:nvSpPr>
      <xdr:spPr>
        <a:xfrm>
          <a:off x="13518222933" y="408551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262</xdr:row>
      <xdr:rowOff>86851</xdr:rowOff>
    </xdr:from>
    <xdr:ext cx="11192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366929</xdr:colOff>
      <xdr:row>258</xdr:row>
      <xdr:rowOff>30524</xdr:rowOff>
    </xdr:from>
    <xdr:ext cx="1119218" cy="190758"/>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1</xdr:col>
      <xdr:colOff>328579</xdr:colOff>
      <xdr:row>251</xdr:row>
      <xdr:rowOff>104940</xdr:rowOff>
    </xdr:from>
    <xdr:ext cx="1119218"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133315</xdr:colOff>
      <xdr:row>252</xdr:row>
      <xdr:rowOff>2485</xdr:rowOff>
    </xdr:from>
    <xdr:to>
      <xdr:col>3</xdr:col>
      <xdr:colOff>308007</xdr:colOff>
      <xdr:row>258</xdr:row>
      <xdr:rowOff>97044</xdr:rowOff>
    </xdr:to>
    <xdr:cxnSp macro="">
      <xdr:nvCxnSpPr>
        <xdr:cNvPr id="199" name="Straight Connector 198">
          <a:extLst>
            <a:ext uri="{FF2B5EF4-FFF2-40B4-BE49-F238E27FC236}">
              <a16:creationId xmlns:a16="http://schemas.microsoft.com/office/drawing/2014/main" id="{F56ED64B-7C2A-1845-B90C-A40ED68A6ACB}"/>
            </a:ext>
          </a:extLst>
        </xdr:cNvPr>
        <xdr:cNvCxnSpPr/>
      </xdr:nvCxnSpPr>
      <xdr:spPr>
        <a:xfrm flipV="1">
          <a:off x="13517254493" y="2859985"/>
          <a:ext cx="1825692" cy="13192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304820</xdr:colOff>
      <xdr:row>251</xdr:row>
      <xdr:rowOff>104752</xdr:rowOff>
    </xdr:from>
    <xdr:ext cx="1119218"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10107</xdr:colOff>
      <xdr:row>254</xdr:row>
      <xdr:rowOff>79315</xdr:rowOff>
    </xdr:from>
    <xdr:to>
      <xdr:col>2</xdr:col>
      <xdr:colOff>165067</xdr:colOff>
      <xdr:row>255</xdr:row>
      <xdr:rowOff>25013</xdr:rowOff>
    </xdr:to>
    <xdr:sp macro="" textlink="">
      <xdr:nvSpPr>
        <xdr:cNvPr id="201" name="Oval 200">
          <a:extLst>
            <a:ext uri="{FF2B5EF4-FFF2-40B4-BE49-F238E27FC236}">
              <a16:creationId xmlns:a16="http://schemas.microsoft.com/office/drawing/2014/main" id="{9573A9C2-1B6F-4A43-B47E-C915EB84CB96}"/>
            </a:ext>
          </a:extLst>
        </xdr:cNvPr>
        <xdr:cNvSpPr/>
      </xdr:nvSpPr>
      <xdr:spPr>
        <a:xfrm>
          <a:off x="13518222933" y="3345029"/>
          <a:ext cx="154960" cy="1498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780565</xdr:colOff>
      <xdr:row>254</xdr:row>
      <xdr:rowOff>122358</xdr:rowOff>
    </xdr:from>
    <xdr:to>
      <xdr:col>1</xdr:col>
      <xdr:colOff>780565</xdr:colOff>
      <xdr:row>257</xdr:row>
      <xdr:rowOff>130798</xdr:rowOff>
    </xdr:to>
    <xdr:cxnSp macro="">
      <xdr:nvCxnSpPr>
        <xdr:cNvPr id="202" name="Straight Arrow Connector 201">
          <a:extLst>
            <a:ext uri="{FF2B5EF4-FFF2-40B4-BE49-F238E27FC236}">
              <a16:creationId xmlns:a16="http://schemas.microsoft.com/office/drawing/2014/main" id="{78BC6489-B0A8-2147-A60C-AEB8A6236C63}"/>
            </a:ext>
          </a:extLst>
        </xdr:cNvPr>
        <xdr:cNvCxnSpPr/>
      </xdr:nvCxnSpPr>
      <xdr:spPr>
        <a:xfrm flipV="1">
          <a:off x="13518432935" y="3388072"/>
          <a:ext cx="0" cy="620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333174</xdr:colOff>
      <xdr:row>254</xdr:row>
      <xdr:rowOff>30527</xdr:rowOff>
    </xdr:from>
    <xdr:ext cx="1658321" cy="197811"/>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he-IL" sz="1100" b="0" i="1">
                        <a:latin typeface="Cambria Math" panose="02040503050406030204" pitchFamily="18" charset="0"/>
                      </a:rPr>
                      <m:t>3</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a:t>
              </a:r>
              <a:r>
                <a:rPr lang="he-IL" sz="1100" b="0" i="0">
                  <a:latin typeface="Cambria Math" panose="02040503050406030204" pitchFamily="18" charset="0"/>
                </a:rPr>
                <a:t>3</a:t>
              </a:r>
              <a:endParaRPr lang="en-US" sz="1100"/>
            </a:p>
          </xdr:txBody>
        </xdr:sp>
      </mc:Fallback>
    </mc:AlternateContent>
    <xdr:clientData/>
  </xdr:oneCellAnchor>
  <xdr:oneCellAnchor>
    <xdr:from>
      <xdr:col>1</xdr:col>
      <xdr:colOff>121835</xdr:colOff>
      <xdr:row>255</xdr:row>
      <xdr:rowOff>142913</xdr:rowOff>
    </xdr:from>
    <xdr:ext cx="11192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5</xdr:col>
      <xdr:colOff>223622</xdr:colOff>
      <xdr:row>253</xdr:row>
      <xdr:rowOff>172990</xdr:rowOff>
    </xdr:from>
    <xdr:to>
      <xdr:col>5</xdr:col>
      <xdr:colOff>468340</xdr:colOff>
      <xdr:row>260</xdr:row>
      <xdr:rowOff>46413</xdr:rowOff>
    </xdr:to>
    <xdr:sp macro="" textlink="">
      <xdr:nvSpPr>
        <xdr:cNvPr id="205" name="Left Brace 204">
          <a:extLst>
            <a:ext uri="{FF2B5EF4-FFF2-40B4-BE49-F238E27FC236}">
              <a16:creationId xmlns:a16="http://schemas.microsoft.com/office/drawing/2014/main" id="{C0D1564C-211A-614A-AA2A-551C7EA3A1F5}"/>
            </a:ext>
          </a:extLst>
        </xdr:cNvPr>
        <xdr:cNvSpPr/>
      </xdr:nvSpPr>
      <xdr:spPr>
        <a:xfrm>
          <a:off x="13515443160" y="3234597"/>
          <a:ext cx="244718" cy="13021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5</xdr:col>
      <xdr:colOff>33230</xdr:colOff>
      <xdr:row>256</xdr:row>
      <xdr:rowOff>109159</xdr:rowOff>
    </xdr:from>
    <xdr:ext cx="11192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2</xdr:col>
      <xdr:colOff>142374</xdr:colOff>
      <xdr:row>258</xdr:row>
      <xdr:rowOff>125903</xdr:rowOff>
    </xdr:from>
    <xdr:to>
      <xdr:col>3</xdr:col>
      <xdr:colOff>366929</xdr:colOff>
      <xdr:row>258</xdr:row>
      <xdr:rowOff>129885</xdr:rowOff>
    </xdr:to>
    <xdr:cxnSp macro="">
      <xdr:nvCxnSpPr>
        <xdr:cNvPr id="207" name="Straight Connector 206">
          <a:extLst>
            <a:ext uri="{FF2B5EF4-FFF2-40B4-BE49-F238E27FC236}">
              <a16:creationId xmlns:a16="http://schemas.microsoft.com/office/drawing/2014/main" id="{C6E746E6-E5CA-E840-B79B-2E988504335D}"/>
            </a:ext>
          </a:extLst>
        </xdr:cNvPr>
        <xdr:cNvCxnSpPr>
          <a:stCxn id="197" idx="3"/>
          <a:endCxn id="195" idx="3"/>
        </xdr:cNvCxnSpPr>
      </xdr:nvCxnSpPr>
      <xdr:spPr>
        <a:xfrm>
          <a:off x="13517195571" y="4208046"/>
          <a:ext cx="1050055"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0</xdr:colOff>
      <xdr:row>252</xdr:row>
      <xdr:rowOff>0</xdr:rowOff>
    </xdr:from>
    <xdr:ext cx="964479" cy="316882"/>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8</xdr:col>
      <xdr:colOff>724297</xdr:colOff>
      <xdr:row>254</xdr:row>
      <xdr:rowOff>128984</xdr:rowOff>
    </xdr:from>
    <xdr:ext cx="964479" cy="316882"/>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rPr>
                          <m:t>3</m:t>
                        </m:r>
                        <m:r>
                          <a:rPr lang="en-US" sz="1100" b="0" i="1">
                            <a:latin typeface="Cambria Math" panose="02040503050406030204" pitchFamily="18" charset="0"/>
                          </a:rPr>
                          <m:t>∗</m:t>
                        </m:r>
                        <m:r>
                          <a:rPr lang="he-IL" sz="1100" b="0" i="1">
                            <a:latin typeface="Cambria Math" panose="02040503050406030204" pitchFamily="18" charset="0"/>
                          </a:rPr>
                          <m:t>0</m:t>
                        </m:r>
                      </m:num>
                      <m:den>
                        <m:r>
                          <a:rPr lang="en-US" sz="1100" b="0" i="1">
                            <a:latin typeface="Cambria Math" panose="02040503050406030204" pitchFamily="18" charset="0"/>
                            <a:ea typeface="Cambria Math" panose="02040503050406030204" pitchFamily="18" charset="0"/>
                          </a:rPr>
                          <m:t>2</m:t>
                        </m:r>
                      </m:den>
                    </m:f>
                    <m:r>
                      <a:rPr lang="he-IL" sz="1100" b="0" i="0">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ea typeface="Cambria Math" panose="02040503050406030204" pitchFamily="18" charset="0"/>
                </a:rPr>
                <a:t>)/2</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oneCellAnchor>
    <xdr:from>
      <xdr:col>0</xdr:col>
      <xdr:colOff>539217</xdr:colOff>
      <xdr:row>277</xdr:row>
      <xdr:rowOff>78044</xdr:rowOff>
    </xdr:from>
    <xdr:ext cx="1406944" cy="438325"/>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277</xdr:row>
      <xdr:rowOff>81593</xdr:rowOff>
    </xdr:from>
    <xdr:ext cx="821609" cy="438325"/>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277</xdr:row>
      <xdr:rowOff>21285</xdr:rowOff>
    </xdr:from>
    <xdr:ext cx="140694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278</xdr:row>
      <xdr:rowOff>21287</xdr:rowOff>
    </xdr:from>
    <xdr:ext cx="140694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277</xdr:row>
      <xdr:rowOff>7096</xdr:rowOff>
    </xdr:from>
    <xdr:ext cx="1406944"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278</xdr:row>
      <xdr:rowOff>31929</xdr:rowOff>
    </xdr:from>
    <xdr:ext cx="140694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279</xdr:row>
      <xdr:rowOff>24834</xdr:rowOff>
    </xdr:from>
    <xdr:ext cx="1406944"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277</xdr:row>
      <xdr:rowOff>60308</xdr:rowOff>
    </xdr:from>
    <xdr:ext cx="821609" cy="438325"/>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279</xdr:row>
      <xdr:rowOff>7095</xdr:rowOff>
    </xdr:from>
    <xdr:ext cx="1406944"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567886</xdr:colOff>
      <xdr:row>11</xdr:row>
      <xdr:rowOff>27534</xdr:rowOff>
    </xdr:from>
    <xdr:to>
      <xdr:col>2</xdr:col>
      <xdr:colOff>578211</xdr:colOff>
      <xdr:row>19</xdr:row>
      <xdr:rowOff>51626</xdr:rowOff>
    </xdr:to>
    <xdr:cxnSp macro="">
      <xdr:nvCxnSpPr>
        <xdr:cNvPr id="30" name="Straight Arrow Connector 29">
          <a:extLst>
            <a:ext uri="{FF2B5EF4-FFF2-40B4-BE49-F238E27FC236}">
              <a16:creationId xmlns:a16="http://schemas.microsoft.com/office/drawing/2014/main" id="{540B3294-57C7-2E19-726C-774600A8FCFB}"/>
            </a:ext>
          </a:extLst>
        </xdr:cNvPr>
        <xdr:cNvCxnSpPr/>
      </xdr:nvCxnSpPr>
      <xdr:spPr>
        <a:xfrm flipH="1" flipV="1">
          <a:off x="13531220163" y="2261220"/>
          <a:ext cx="10325" cy="16485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406125</xdr:colOff>
      <xdr:row>18</xdr:row>
      <xdr:rowOff>92927</xdr:rowOff>
    </xdr:from>
    <xdr:to>
      <xdr:col>2</xdr:col>
      <xdr:colOff>733089</xdr:colOff>
      <xdr:row>18</xdr:row>
      <xdr:rowOff>96369</xdr:rowOff>
    </xdr:to>
    <xdr:cxnSp macro="">
      <xdr:nvCxnSpPr>
        <xdr:cNvPr id="31" name="Straight Arrow Connector 30">
          <a:extLst>
            <a:ext uri="{FF2B5EF4-FFF2-40B4-BE49-F238E27FC236}">
              <a16:creationId xmlns:a16="http://schemas.microsoft.com/office/drawing/2014/main" id="{5309E2E0-0085-1247-AC77-55545F2C4DC1}"/>
            </a:ext>
          </a:extLst>
        </xdr:cNvPr>
        <xdr:cNvCxnSpPr/>
      </xdr:nvCxnSpPr>
      <xdr:spPr>
        <a:xfrm>
          <a:off x="13531065285" y="3748049"/>
          <a:ext cx="1978997" cy="34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636722</xdr:colOff>
      <xdr:row>12</xdr:row>
      <xdr:rowOff>65393</xdr:rowOff>
    </xdr:from>
    <xdr:to>
      <xdr:col>1</xdr:col>
      <xdr:colOff>653930</xdr:colOff>
      <xdr:row>18</xdr:row>
      <xdr:rowOff>117019</xdr:rowOff>
    </xdr:to>
    <xdr:cxnSp macro="">
      <xdr:nvCxnSpPr>
        <xdr:cNvPr id="98" name="Straight Connector 97">
          <a:extLst>
            <a:ext uri="{FF2B5EF4-FFF2-40B4-BE49-F238E27FC236}">
              <a16:creationId xmlns:a16="http://schemas.microsoft.com/office/drawing/2014/main" id="{C334B331-47A4-6A3E-D29E-38204C452E4E}"/>
            </a:ext>
          </a:extLst>
        </xdr:cNvPr>
        <xdr:cNvCxnSpPr/>
      </xdr:nvCxnSpPr>
      <xdr:spPr>
        <a:xfrm>
          <a:off x="13531970461" y="2502141"/>
          <a:ext cx="17208"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602304</xdr:colOff>
      <xdr:row>13</xdr:row>
      <xdr:rowOff>10326</xdr:rowOff>
    </xdr:from>
    <xdr:to>
      <xdr:col>2</xdr:col>
      <xdr:colOff>282222</xdr:colOff>
      <xdr:row>17</xdr:row>
      <xdr:rowOff>141111</xdr:rowOff>
    </xdr:to>
    <xdr:cxnSp macro="">
      <xdr:nvCxnSpPr>
        <xdr:cNvPr id="109" name="Straight Connector 108">
          <a:extLst>
            <a:ext uri="{FF2B5EF4-FFF2-40B4-BE49-F238E27FC236}">
              <a16:creationId xmlns:a16="http://schemas.microsoft.com/office/drawing/2014/main" id="{EF74D76C-CF99-2DB3-A8ED-4ADEC21629DE}"/>
            </a:ext>
          </a:extLst>
        </xdr:cNvPr>
        <xdr:cNvCxnSpPr/>
      </xdr:nvCxnSpPr>
      <xdr:spPr>
        <a:xfrm flipH="1">
          <a:off x="13531516152" y="2650136"/>
          <a:ext cx="1331951" cy="9430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120463</xdr:colOff>
      <xdr:row>12</xdr:row>
      <xdr:rowOff>64222</xdr:rowOff>
    </xdr:from>
    <xdr:ext cx="760345"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4949CB6A-37CB-DA54-0D47-430A1487F525}"/>
                </a:ext>
              </a:extLst>
            </xdr:cNvPr>
            <xdr:cNvSpPr txBox="1"/>
          </xdr:nvSpPr>
          <xdr:spPr>
            <a:xfrm>
              <a:off x="13532569599" y="2500970"/>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4949CB6A-37CB-DA54-0D47-430A1487F525}"/>
                </a:ext>
              </a:extLst>
            </xdr:cNvPr>
            <xdr:cNvSpPr txBox="1"/>
          </xdr:nvSpPr>
          <xdr:spPr>
            <a:xfrm>
              <a:off x="13532569599" y="2500970"/>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275341</xdr:colOff>
      <xdr:row>11</xdr:row>
      <xdr:rowOff>74547</xdr:rowOff>
    </xdr:from>
    <xdr:ext cx="760345"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FB6AFC94-7DC9-7686-91A3-3DE992A47096}"/>
                </a:ext>
              </a:extLst>
            </xdr:cNvPr>
            <xdr:cNvSpPr txBox="1"/>
          </xdr:nvSpPr>
          <xdr:spPr>
            <a:xfrm>
              <a:off x="13531588705" y="2308233"/>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FB6AFC94-7DC9-7686-91A3-3DE992A47096}"/>
                </a:ext>
              </a:extLst>
            </xdr:cNvPr>
            <xdr:cNvSpPr txBox="1"/>
          </xdr:nvSpPr>
          <xdr:spPr>
            <a:xfrm>
              <a:off x="13531588705" y="2308233"/>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550677</xdr:colOff>
      <xdr:row>15</xdr:row>
      <xdr:rowOff>117018</xdr:rowOff>
    </xdr:from>
    <xdr:to>
      <xdr:col>1</xdr:col>
      <xdr:colOff>726400</xdr:colOff>
      <xdr:row>16</xdr:row>
      <xdr:rowOff>105175</xdr:rowOff>
    </xdr:to>
    <xdr:sp macro="" textlink="">
      <xdr:nvSpPr>
        <xdr:cNvPr id="142" name="Oval 141">
          <a:extLst>
            <a:ext uri="{FF2B5EF4-FFF2-40B4-BE49-F238E27FC236}">
              <a16:creationId xmlns:a16="http://schemas.microsoft.com/office/drawing/2014/main" id="{6F9E855D-D21B-C146-81EF-EB6FF8E3983C}"/>
            </a:ext>
          </a:extLst>
        </xdr:cNvPr>
        <xdr:cNvSpPr/>
      </xdr:nvSpPr>
      <xdr:spPr>
        <a:xfrm>
          <a:off x="13531897991" y="3162953"/>
          <a:ext cx="175723" cy="1912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760624</xdr:colOff>
      <xdr:row>10</xdr:row>
      <xdr:rowOff>199622</xdr:rowOff>
    </xdr:from>
    <xdr:to>
      <xdr:col>2</xdr:col>
      <xdr:colOff>440542</xdr:colOff>
      <xdr:row>15</xdr:row>
      <xdr:rowOff>127345</xdr:rowOff>
    </xdr:to>
    <xdr:cxnSp macro="">
      <xdr:nvCxnSpPr>
        <xdr:cNvPr id="143" name="Straight Connector 142">
          <a:extLst>
            <a:ext uri="{FF2B5EF4-FFF2-40B4-BE49-F238E27FC236}">
              <a16:creationId xmlns:a16="http://schemas.microsoft.com/office/drawing/2014/main" id="{C8D49069-A4EC-7055-FECB-92983806030F}"/>
            </a:ext>
          </a:extLst>
        </xdr:cNvPr>
        <xdr:cNvCxnSpPr/>
      </xdr:nvCxnSpPr>
      <xdr:spPr>
        <a:xfrm flipH="1">
          <a:off x="13531357832" y="2230245"/>
          <a:ext cx="1331951" cy="9430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292550</xdr:colOff>
      <xdr:row>10</xdr:row>
      <xdr:rowOff>50455</xdr:rowOff>
    </xdr:from>
    <xdr:ext cx="760345" cy="172227"/>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FAF3C04F-1A18-3C21-1BDB-BCCA5389388F}"/>
                </a:ext>
              </a:extLst>
            </xdr:cNvPr>
            <xdr:cNvSpPr txBox="1"/>
          </xdr:nvSpPr>
          <xdr:spPr>
            <a:xfrm>
              <a:off x="13532397512" y="2081078"/>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4" name="TextBox 143">
              <a:extLst>
                <a:ext uri="{FF2B5EF4-FFF2-40B4-BE49-F238E27FC236}">
                  <a16:creationId xmlns:a16="http://schemas.microsoft.com/office/drawing/2014/main" id="{FAF3C04F-1A18-3C21-1BDB-BCCA5389388F}"/>
                </a:ext>
              </a:extLst>
            </xdr:cNvPr>
            <xdr:cNvSpPr txBox="1"/>
          </xdr:nvSpPr>
          <xdr:spPr>
            <a:xfrm>
              <a:off x="13532397512" y="2081078"/>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554118</xdr:colOff>
      <xdr:row>13</xdr:row>
      <xdr:rowOff>3441</xdr:rowOff>
    </xdr:from>
    <xdr:to>
      <xdr:col>1</xdr:col>
      <xdr:colOff>729841</xdr:colOff>
      <xdr:row>13</xdr:row>
      <xdr:rowOff>194660</xdr:rowOff>
    </xdr:to>
    <xdr:sp macro="" textlink="">
      <xdr:nvSpPr>
        <xdr:cNvPr id="145" name="Oval 144">
          <a:extLst>
            <a:ext uri="{FF2B5EF4-FFF2-40B4-BE49-F238E27FC236}">
              <a16:creationId xmlns:a16="http://schemas.microsoft.com/office/drawing/2014/main" id="{D4EC037B-09C3-AF56-B298-A97992B454A4}"/>
            </a:ext>
          </a:extLst>
        </xdr:cNvPr>
        <xdr:cNvSpPr/>
      </xdr:nvSpPr>
      <xdr:spPr>
        <a:xfrm>
          <a:off x="13531894550" y="2643251"/>
          <a:ext cx="175723" cy="1912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712440</xdr:colOff>
      <xdr:row>13</xdr:row>
      <xdr:rowOff>185854</xdr:rowOff>
    </xdr:from>
    <xdr:to>
      <xdr:col>1</xdr:col>
      <xdr:colOff>819134</xdr:colOff>
      <xdr:row>15</xdr:row>
      <xdr:rowOff>172087</xdr:rowOff>
    </xdr:to>
    <xdr:sp macro="" textlink="">
      <xdr:nvSpPr>
        <xdr:cNvPr id="146" name="Left Brace 145">
          <a:extLst>
            <a:ext uri="{FF2B5EF4-FFF2-40B4-BE49-F238E27FC236}">
              <a16:creationId xmlns:a16="http://schemas.microsoft.com/office/drawing/2014/main" id="{D03F269B-2C53-0414-1E8C-8998EC2815B7}"/>
            </a:ext>
          </a:extLst>
        </xdr:cNvPr>
        <xdr:cNvSpPr/>
      </xdr:nvSpPr>
      <xdr:spPr>
        <a:xfrm>
          <a:off x="13531805257" y="2825664"/>
          <a:ext cx="106694" cy="39235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526588</xdr:colOff>
      <xdr:row>14</xdr:row>
      <xdr:rowOff>105522</xdr:rowOff>
    </xdr:from>
    <xdr:ext cx="760345"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B3860842-E057-5636-059C-AB2A3B07E98B}"/>
                </a:ext>
              </a:extLst>
            </xdr:cNvPr>
            <xdr:cNvSpPr txBox="1"/>
          </xdr:nvSpPr>
          <xdr:spPr>
            <a:xfrm>
              <a:off x="13531337458" y="2948395"/>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B3860842-E057-5636-059C-AB2A3B07E98B}"/>
                </a:ext>
              </a:extLst>
            </xdr:cNvPr>
            <xdr:cNvSpPr txBox="1"/>
          </xdr:nvSpPr>
          <xdr:spPr>
            <a:xfrm>
              <a:off x="13531337458" y="2948395"/>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622300</xdr:colOff>
      <xdr:row>326</xdr:row>
      <xdr:rowOff>133350</xdr:rowOff>
    </xdr:from>
    <xdr:to>
      <xdr:col>2</xdr:col>
      <xdr:colOff>628650</xdr:colOff>
      <xdr:row>333</xdr:row>
      <xdr:rowOff>76200</xdr:rowOff>
    </xdr:to>
    <xdr:cxnSp macro="">
      <xdr:nvCxnSpPr>
        <xdr:cNvPr id="36" name="Straight Arrow Connector 35">
          <a:extLst>
            <a:ext uri="{FF2B5EF4-FFF2-40B4-BE49-F238E27FC236}">
              <a16:creationId xmlns:a16="http://schemas.microsoft.com/office/drawing/2014/main" id="{5D73D02A-47A9-D792-7D55-F1C1FA4E36B6}"/>
            </a:ext>
          </a:extLst>
        </xdr:cNvPr>
        <xdr:cNvCxnSpPr/>
      </xdr:nvCxnSpPr>
      <xdr:spPr>
        <a:xfrm flipH="1" flipV="1">
          <a:off x="13522712350" y="659701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419100</xdr:colOff>
      <xdr:row>332</xdr:row>
      <xdr:rowOff>146050</xdr:rowOff>
    </xdr:from>
    <xdr:to>
      <xdr:col>2</xdr:col>
      <xdr:colOff>768350</xdr:colOff>
      <xdr:row>332</xdr:row>
      <xdr:rowOff>146050</xdr:rowOff>
    </xdr:to>
    <xdr:cxnSp macro="">
      <xdr:nvCxnSpPr>
        <xdr:cNvPr id="37" name="Straight Arrow Connector 36">
          <a:extLst>
            <a:ext uri="{FF2B5EF4-FFF2-40B4-BE49-F238E27FC236}">
              <a16:creationId xmlns:a16="http://schemas.microsoft.com/office/drawing/2014/main" id="{3BFACCA1-CBD0-E224-A3AD-27CE25F65094}"/>
            </a:ext>
          </a:extLst>
        </xdr:cNvPr>
        <xdr:cNvCxnSpPr/>
      </xdr:nvCxnSpPr>
      <xdr:spPr>
        <a:xfrm>
          <a:off x="13522572650" y="67202050"/>
          <a:ext cx="20002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53623</xdr:colOff>
      <xdr:row>325</xdr:row>
      <xdr:rowOff>142170</xdr:rowOff>
    </xdr:from>
    <xdr:ext cx="1174868"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644D030-851D-0943-92C0-44F447E19186}"/>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644D030-851D-0943-92C0-44F447E19186}"/>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332</xdr:row>
      <xdr:rowOff>41275</xdr:rowOff>
    </xdr:from>
    <xdr:ext cx="590550" cy="172227"/>
    <mc:AlternateContent xmlns:mc="http://schemas.openxmlformats.org/markup-compatibility/2006" xmlns:a14="http://schemas.microsoft.com/office/drawing/2010/main">
      <mc:Choice Requires="a14">
        <xdr:sp macro="" textlink="">
          <xdr:nvSpPr>
            <xdr:cNvPr id="148" name="TextBox 147">
              <a:extLst>
                <a:ext uri="{FF2B5EF4-FFF2-40B4-BE49-F238E27FC236}">
                  <a16:creationId xmlns:a16="http://schemas.microsoft.com/office/drawing/2014/main" id="{BF160D6C-335C-68A9-9075-0A04F0F663C8}"/>
                </a:ext>
              </a:extLst>
            </xdr:cNvPr>
            <xdr:cNvSpPr txBox="1"/>
          </xdr:nvSpPr>
          <xdr:spPr>
            <a:xfrm>
              <a:off x="13524401450" y="67097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8" name="TextBox 147">
              <a:extLst>
                <a:ext uri="{FF2B5EF4-FFF2-40B4-BE49-F238E27FC236}">
                  <a16:creationId xmlns:a16="http://schemas.microsoft.com/office/drawing/2014/main" id="{BF160D6C-335C-68A9-9075-0A04F0F663C8}"/>
                </a:ext>
              </a:extLst>
            </xdr:cNvPr>
            <xdr:cNvSpPr txBox="1"/>
          </xdr:nvSpPr>
          <xdr:spPr>
            <a:xfrm>
              <a:off x="13524401450" y="67097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692150</xdr:colOff>
      <xdr:row>327</xdr:row>
      <xdr:rowOff>76200</xdr:rowOff>
    </xdr:from>
    <xdr:to>
      <xdr:col>2</xdr:col>
      <xdr:colOff>311150</xdr:colOff>
      <xdr:row>331</xdr:row>
      <xdr:rowOff>171450</xdr:rowOff>
    </xdr:to>
    <xdr:cxnSp macro="">
      <xdr:nvCxnSpPr>
        <xdr:cNvPr id="153" name="Straight Connector 152">
          <a:extLst>
            <a:ext uri="{FF2B5EF4-FFF2-40B4-BE49-F238E27FC236}">
              <a16:creationId xmlns:a16="http://schemas.microsoft.com/office/drawing/2014/main" id="{7C5E0212-8EF2-95F3-B01C-E5861C7E975C}"/>
            </a:ext>
          </a:extLst>
        </xdr:cNvPr>
        <xdr:cNvCxnSpPr/>
      </xdr:nvCxnSpPr>
      <xdr:spPr>
        <a:xfrm flipV="1">
          <a:off x="13523029850" y="66116200"/>
          <a:ext cx="1270000"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44450</xdr:colOff>
      <xdr:row>327</xdr:row>
      <xdr:rowOff>76200</xdr:rowOff>
    </xdr:from>
    <xdr:to>
      <xdr:col>2</xdr:col>
      <xdr:colOff>355600</xdr:colOff>
      <xdr:row>331</xdr:row>
      <xdr:rowOff>88900</xdr:rowOff>
    </xdr:to>
    <xdr:cxnSp macro="">
      <xdr:nvCxnSpPr>
        <xdr:cNvPr id="155" name="Straight Connector 154">
          <a:extLst>
            <a:ext uri="{FF2B5EF4-FFF2-40B4-BE49-F238E27FC236}">
              <a16:creationId xmlns:a16="http://schemas.microsoft.com/office/drawing/2014/main" id="{59A6EC54-54A9-61B2-DA7F-382D46CF863B}"/>
            </a:ext>
          </a:extLst>
        </xdr:cNvPr>
        <xdr:cNvCxnSpPr/>
      </xdr:nvCxnSpPr>
      <xdr:spPr>
        <a:xfrm>
          <a:off x="13522985400" y="66116200"/>
          <a:ext cx="1136650"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44450</xdr:colOff>
      <xdr:row>326</xdr:row>
      <xdr:rowOff>123825</xdr:rowOff>
    </xdr:from>
    <xdr:ext cx="1174868"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B6913D66-822F-8D21-AF92-BC5FD03A9081}"/>
                </a:ext>
              </a:extLst>
            </xdr:cNvPr>
            <xdr:cNvSpPr txBox="1"/>
          </xdr:nvSpPr>
          <xdr:spPr>
            <a:xfrm>
              <a:off x="13523772682" y="65960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B6913D66-822F-8D21-AF92-BC5FD03A9081}"/>
                </a:ext>
              </a:extLst>
            </xdr:cNvPr>
            <xdr:cNvSpPr txBox="1"/>
          </xdr:nvSpPr>
          <xdr:spPr>
            <a:xfrm>
              <a:off x="13523772682" y="65960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184150</xdr:colOff>
      <xdr:row>330</xdr:row>
      <xdr:rowOff>193675</xdr:rowOff>
    </xdr:from>
    <xdr:ext cx="1174868"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358D055D-7849-6994-574A-B0AFAC06A154}"/>
                </a:ext>
              </a:extLst>
            </xdr:cNvPr>
            <xdr:cNvSpPr txBox="1"/>
          </xdr:nvSpPr>
          <xdr:spPr>
            <a:xfrm>
              <a:off x="13523632982" y="66843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358D055D-7849-6994-574A-B0AFAC06A154}"/>
                </a:ext>
              </a:extLst>
            </xdr:cNvPr>
            <xdr:cNvSpPr txBox="1"/>
          </xdr:nvSpPr>
          <xdr:spPr>
            <a:xfrm>
              <a:off x="13523632982" y="66843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451556</xdr:colOff>
      <xdr:row>329</xdr:row>
      <xdr:rowOff>84667</xdr:rowOff>
    </xdr:from>
    <xdr:to>
      <xdr:col>1</xdr:col>
      <xdr:colOff>620889</xdr:colOff>
      <xdr:row>330</xdr:row>
      <xdr:rowOff>49389</xdr:rowOff>
    </xdr:to>
    <xdr:sp macro="" textlink="">
      <xdr:nvSpPr>
        <xdr:cNvPr id="177" name="Oval 176">
          <a:extLst>
            <a:ext uri="{FF2B5EF4-FFF2-40B4-BE49-F238E27FC236}">
              <a16:creationId xmlns:a16="http://schemas.microsoft.com/office/drawing/2014/main" id="{66B0A017-F4BF-838C-3761-9B920BA79565}"/>
            </a:ext>
          </a:extLst>
        </xdr:cNvPr>
        <xdr:cNvSpPr/>
      </xdr:nvSpPr>
      <xdr:spPr>
        <a:xfrm>
          <a:off x="13523545611" y="66992500"/>
          <a:ext cx="169333" cy="1693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622300</xdr:colOff>
      <xdr:row>326</xdr:row>
      <xdr:rowOff>133350</xdr:rowOff>
    </xdr:from>
    <xdr:to>
      <xdr:col>6</xdr:col>
      <xdr:colOff>628650</xdr:colOff>
      <xdr:row>333</xdr:row>
      <xdr:rowOff>76200</xdr:rowOff>
    </xdr:to>
    <xdr:cxnSp macro="">
      <xdr:nvCxnSpPr>
        <xdr:cNvPr id="208" name="Straight Arrow Connector 207">
          <a:extLst>
            <a:ext uri="{FF2B5EF4-FFF2-40B4-BE49-F238E27FC236}">
              <a16:creationId xmlns:a16="http://schemas.microsoft.com/office/drawing/2014/main" id="{E7A226C4-C21E-7541-ACDD-866710556143}"/>
            </a:ext>
          </a:extLst>
        </xdr:cNvPr>
        <xdr:cNvCxnSpPr/>
      </xdr:nvCxnSpPr>
      <xdr:spPr>
        <a:xfrm flipH="1" flipV="1">
          <a:off x="13522712350" y="66631961"/>
          <a:ext cx="6350" cy="137512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419100</xdr:colOff>
      <xdr:row>332</xdr:row>
      <xdr:rowOff>146050</xdr:rowOff>
    </xdr:from>
    <xdr:to>
      <xdr:col>6</xdr:col>
      <xdr:colOff>768350</xdr:colOff>
      <xdr:row>332</xdr:row>
      <xdr:rowOff>146050</xdr:rowOff>
    </xdr:to>
    <xdr:cxnSp macro="">
      <xdr:nvCxnSpPr>
        <xdr:cNvPr id="209" name="Straight Arrow Connector 208">
          <a:extLst>
            <a:ext uri="{FF2B5EF4-FFF2-40B4-BE49-F238E27FC236}">
              <a16:creationId xmlns:a16="http://schemas.microsoft.com/office/drawing/2014/main" id="{A476C4DF-EF30-224C-835A-DC0B7297E2B6}"/>
            </a:ext>
          </a:extLst>
        </xdr:cNvPr>
        <xdr:cNvCxnSpPr/>
      </xdr:nvCxnSpPr>
      <xdr:spPr>
        <a:xfrm>
          <a:off x="13522572650" y="67872328"/>
          <a:ext cx="20002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6</xdr:col>
      <xdr:colOff>53623</xdr:colOff>
      <xdr:row>325</xdr:row>
      <xdr:rowOff>142170</xdr:rowOff>
    </xdr:from>
    <xdr:ext cx="1174868"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16999BAF-3D8D-8643-A2F9-1B84220D11B0}"/>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21" name="TextBox 220">
              <a:extLst>
                <a:ext uri="{FF2B5EF4-FFF2-40B4-BE49-F238E27FC236}">
                  <a16:creationId xmlns:a16="http://schemas.microsoft.com/office/drawing/2014/main" id="{16999BAF-3D8D-8643-A2F9-1B84220D11B0}"/>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332</xdr:row>
      <xdr:rowOff>41275</xdr:rowOff>
    </xdr:from>
    <xdr:ext cx="590550" cy="172227"/>
    <mc:AlternateContent xmlns:mc="http://schemas.openxmlformats.org/markup-compatibility/2006" xmlns:a14="http://schemas.microsoft.com/office/drawing/2010/main">
      <mc:Choice Requires="a14">
        <xdr:sp macro="" textlink="">
          <xdr:nvSpPr>
            <xdr:cNvPr id="222" name="TextBox 221">
              <a:extLst>
                <a:ext uri="{FF2B5EF4-FFF2-40B4-BE49-F238E27FC236}">
                  <a16:creationId xmlns:a16="http://schemas.microsoft.com/office/drawing/2014/main" id="{FD0D6E01-9B2F-464D-8485-725BB34F5D44}"/>
                </a:ext>
              </a:extLst>
            </xdr:cNvPr>
            <xdr:cNvSpPr txBox="1"/>
          </xdr:nvSpPr>
          <xdr:spPr>
            <a:xfrm>
              <a:off x="13524401450" y="67767553"/>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2" name="TextBox 221">
              <a:extLst>
                <a:ext uri="{FF2B5EF4-FFF2-40B4-BE49-F238E27FC236}">
                  <a16:creationId xmlns:a16="http://schemas.microsoft.com/office/drawing/2014/main" id="{FD0D6E01-9B2F-464D-8485-725BB34F5D44}"/>
                </a:ext>
              </a:extLst>
            </xdr:cNvPr>
            <xdr:cNvSpPr txBox="1"/>
          </xdr:nvSpPr>
          <xdr:spPr>
            <a:xfrm>
              <a:off x="13524401450" y="67767553"/>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692150</xdr:colOff>
      <xdr:row>327</xdr:row>
      <xdr:rowOff>76200</xdr:rowOff>
    </xdr:from>
    <xdr:to>
      <xdr:col>6</xdr:col>
      <xdr:colOff>311150</xdr:colOff>
      <xdr:row>331</xdr:row>
      <xdr:rowOff>171450</xdr:rowOff>
    </xdr:to>
    <xdr:cxnSp macro="">
      <xdr:nvCxnSpPr>
        <xdr:cNvPr id="223" name="Straight Connector 222">
          <a:extLst>
            <a:ext uri="{FF2B5EF4-FFF2-40B4-BE49-F238E27FC236}">
              <a16:creationId xmlns:a16="http://schemas.microsoft.com/office/drawing/2014/main" id="{8AEE86D8-B6CB-E645-AB77-2543C4E87E1F}"/>
            </a:ext>
          </a:extLst>
        </xdr:cNvPr>
        <xdr:cNvCxnSpPr/>
      </xdr:nvCxnSpPr>
      <xdr:spPr>
        <a:xfrm flipV="1">
          <a:off x="13523029850" y="66779422"/>
          <a:ext cx="1270000" cy="9136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44450</xdr:colOff>
      <xdr:row>327</xdr:row>
      <xdr:rowOff>76200</xdr:rowOff>
    </xdr:from>
    <xdr:to>
      <xdr:col>6</xdr:col>
      <xdr:colOff>355600</xdr:colOff>
      <xdr:row>331</xdr:row>
      <xdr:rowOff>88900</xdr:rowOff>
    </xdr:to>
    <xdr:cxnSp macro="">
      <xdr:nvCxnSpPr>
        <xdr:cNvPr id="224" name="Straight Connector 223">
          <a:extLst>
            <a:ext uri="{FF2B5EF4-FFF2-40B4-BE49-F238E27FC236}">
              <a16:creationId xmlns:a16="http://schemas.microsoft.com/office/drawing/2014/main" id="{6903C4C3-2473-B34E-B092-502CA4B893C8}"/>
            </a:ext>
          </a:extLst>
        </xdr:cNvPr>
        <xdr:cNvCxnSpPr/>
      </xdr:nvCxnSpPr>
      <xdr:spPr>
        <a:xfrm>
          <a:off x="13522985400" y="66779422"/>
          <a:ext cx="1136650" cy="83114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44450</xdr:colOff>
      <xdr:row>326</xdr:row>
      <xdr:rowOff>123825</xdr:rowOff>
    </xdr:from>
    <xdr:ext cx="1174868"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A7774403-67C8-3E41-B549-F91D1D766B07}"/>
                </a:ext>
              </a:extLst>
            </xdr:cNvPr>
            <xdr:cNvSpPr txBox="1"/>
          </xdr:nvSpPr>
          <xdr:spPr>
            <a:xfrm>
              <a:off x="13523772682" y="66622436"/>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0</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A7774403-67C8-3E41-B549-F91D1D766B07}"/>
                </a:ext>
              </a:extLst>
            </xdr:cNvPr>
            <xdr:cNvSpPr txBox="1"/>
          </xdr:nvSpPr>
          <xdr:spPr>
            <a:xfrm>
              <a:off x="13523772682" y="66622436"/>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4</xdr:col>
      <xdr:colOff>184150</xdr:colOff>
      <xdr:row>330</xdr:row>
      <xdr:rowOff>193675</xdr:rowOff>
    </xdr:from>
    <xdr:ext cx="1174868"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E848227F-7507-D043-84C7-A7A601D31158}"/>
                </a:ext>
              </a:extLst>
            </xdr:cNvPr>
            <xdr:cNvSpPr txBox="1"/>
          </xdr:nvSpPr>
          <xdr:spPr>
            <a:xfrm>
              <a:off x="13523632982" y="67510731"/>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E848227F-7507-D043-84C7-A7A601D31158}"/>
                </a:ext>
              </a:extLst>
            </xdr:cNvPr>
            <xdr:cNvSpPr txBox="1"/>
          </xdr:nvSpPr>
          <xdr:spPr>
            <a:xfrm>
              <a:off x="13523632982" y="67510731"/>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451556</xdr:colOff>
      <xdr:row>329</xdr:row>
      <xdr:rowOff>84667</xdr:rowOff>
    </xdr:from>
    <xdr:to>
      <xdr:col>5</xdr:col>
      <xdr:colOff>620889</xdr:colOff>
      <xdr:row>330</xdr:row>
      <xdr:rowOff>49389</xdr:rowOff>
    </xdr:to>
    <xdr:sp macro="" textlink="">
      <xdr:nvSpPr>
        <xdr:cNvPr id="227" name="Oval 226">
          <a:extLst>
            <a:ext uri="{FF2B5EF4-FFF2-40B4-BE49-F238E27FC236}">
              <a16:creationId xmlns:a16="http://schemas.microsoft.com/office/drawing/2014/main" id="{29CD402C-5406-144F-A9F1-4A816F414A0B}"/>
            </a:ext>
          </a:extLst>
        </xdr:cNvPr>
        <xdr:cNvSpPr/>
      </xdr:nvSpPr>
      <xdr:spPr>
        <a:xfrm>
          <a:off x="13523545611" y="67197111"/>
          <a:ext cx="169333" cy="16933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124883</xdr:colOff>
      <xdr:row>325</xdr:row>
      <xdr:rowOff>76200</xdr:rowOff>
    </xdr:from>
    <xdr:to>
      <xdr:col>6</xdr:col>
      <xdr:colOff>573617</xdr:colOff>
      <xdr:row>329</xdr:row>
      <xdr:rowOff>171450</xdr:rowOff>
    </xdr:to>
    <xdr:cxnSp macro="">
      <xdr:nvCxnSpPr>
        <xdr:cNvPr id="228" name="Straight Connector 227">
          <a:extLst>
            <a:ext uri="{FF2B5EF4-FFF2-40B4-BE49-F238E27FC236}">
              <a16:creationId xmlns:a16="http://schemas.microsoft.com/office/drawing/2014/main" id="{CEE1B041-5D5E-E92E-0397-B55E86E8159D}"/>
            </a:ext>
          </a:extLst>
        </xdr:cNvPr>
        <xdr:cNvCxnSpPr/>
      </xdr:nvCxnSpPr>
      <xdr:spPr>
        <a:xfrm flipV="1">
          <a:off x="13588798916" y="659130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306916</xdr:colOff>
      <xdr:row>324</xdr:row>
      <xdr:rowOff>191559</xdr:rowOff>
    </xdr:from>
    <xdr:ext cx="1174868" cy="172227"/>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4E8F6809-778A-3EB4-4D3F-6E2B382A9D7C}"/>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1</m:t>
                        </m:r>
                      </m:sub>
                    </m:sSub>
                  </m:oMath>
                </m:oMathPara>
              </a14:m>
              <a:endParaRPr lang="en-US" sz="1100"/>
            </a:p>
          </xdr:txBody>
        </xdr:sp>
      </mc:Choice>
      <mc:Fallback xmlns="">
        <xdr:sp macro="" textlink="">
          <xdr:nvSpPr>
            <xdr:cNvPr id="229" name="TextBox 228">
              <a:extLst>
                <a:ext uri="{FF2B5EF4-FFF2-40B4-BE49-F238E27FC236}">
                  <a16:creationId xmlns:a16="http://schemas.microsoft.com/office/drawing/2014/main" id="{4E8F6809-778A-3EB4-4D3F-6E2B382A9D7C}"/>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6</xdr:col>
      <xdr:colOff>19757</xdr:colOff>
      <xdr:row>327</xdr:row>
      <xdr:rowOff>160867</xdr:rowOff>
    </xdr:from>
    <xdr:to>
      <xdr:col>6</xdr:col>
      <xdr:colOff>189090</xdr:colOff>
      <xdr:row>328</xdr:row>
      <xdr:rowOff>125589</xdr:rowOff>
    </xdr:to>
    <xdr:sp macro="" textlink="">
      <xdr:nvSpPr>
        <xdr:cNvPr id="230" name="Oval 229">
          <a:extLst>
            <a:ext uri="{FF2B5EF4-FFF2-40B4-BE49-F238E27FC236}">
              <a16:creationId xmlns:a16="http://schemas.microsoft.com/office/drawing/2014/main" id="{BDB008D5-D095-766F-F010-9151CE56AE3B}"/>
            </a:ext>
          </a:extLst>
        </xdr:cNvPr>
        <xdr:cNvSpPr/>
      </xdr:nvSpPr>
      <xdr:spPr>
        <a:xfrm>
          <a:off x="13589183443" y="666072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104423</xdr:colOff>
      <xdr:row>328</xdr:row>
      <xdr:rowOff>125589</xdr:rowOff>
    </xdr:from>
    <xdr:to>
      <xdr:col>6</xdr:col>
      <xdr:colOff>110066</xdr:colOff>
      <xdr:row>331</xdr:row>
      <xdr:rowOff>25400</xdr:rowOff>
    </xdr:to>
    <xdr:cxnSp macro="">
      <xdr:nvCxnSpPr>
        <xdr:cNvPr id="232" name="Straight Arrow Connector 231">
          <a:extLst>
            <a:ext uri="{FF2B5EF4-FFF2-40B4-BE49-F238E27FC236}">
              <a16:creationId xmlns:a16="http://schemas.microsoft.com/office/drawing/2014/main" id="{7F3FFC83-8B1A-B65F-445F-ADC93F205563}"/>
            </a:ext>
          </a:extLst>
        </xdr:cNvPr>
        <xdr:cNvCxnSpPr>
          <a:stCxn id="230" idx="4"/>
        </xdr:cNvCxnSpPr>
      </xdr:nvCxnSpPr>
      <xdr:spPr>
        <a:xfrm flipH="1">
          <a:off x="13589262467" y="66775189"/>
          <a:ext cx="5643" cy="5094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289982</xdr:colOff>
      <xdr:row>327</xdr:row>
      <xdr:rowOff>183092</xdr:rowOff>
    </xdr:from>
    <xdr:ext cx="1174868" cy="121380"/>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01F6AF97-48B6-6087-084F-E658885D66B1}"/>
                </a:ext>
              </a:extLst>
            </xdr:cNvPr>
            <xdr:cNvSpPr txBox="1"/>
          </xdr:nvSpPr>
          <xdr:spPr>
            <a:xfrm>
              <a:off x="13587907683" y="66629492"/>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צרכן</m:t>
                    </m:r>
                    <m:r>
                      <a:rPr lang="he-IL" sz="700" b="0" i="1">
                        <a:latin typeface="Cambria Math" panose="02040503050406030204" pitchFamily="18" charset="0"/>
                      </a:rPr>
                      <m:t>)</m:t>
                    </m:r>
                  </m:oMath>
                </m:oMathPara>
              </a14:m>
              <a:endParaRPr lang="en-US" sz="700"/>
            </a:p>
          </xdr:txBody>
        </xdr:sp>
      </mc:Choice>
      <mc:Fallback xmlns="">
        <xdr:sp macro="" textlink="">
          <xdr:nvSpPr>
            <xdr:cNvPr id="233" name="TextBox 232">
              <a:extLst>
                <a:ext uri="{FF2B5EF4-FFF2-40B4-BE49-F238E27FC236}">
                  <a16:creationId xmlns:a16="http://schemas.microsoft.com/office/drawing/2014/main" id="{01F6AF97-48B6-6087-084F-E658885D66B1}"/>
                </a:ext>
              </a:extLst>
            </xdr:cNvPr>
            <xdr:cNvSpPr txBox="1"/>
          </xdr:nvSpPr>
          <xdr:spPr>
            <a:xfrm>
              <a:off x="13587907683" y="66629492"/>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צרכן)</a:t>
              </a:r>
              <a:endParaRPr lang="en-US" sz="700"/>
            </a:p>
          </xdr:txBody>
        </xdr:sp>
      </mc:Fallback>
    </mc:AlternateContent>
    <xdr:clientData/>
  </xdr:oneCellAnchor>
  <xdr:oneCellAnchor>
    <xdr:from>
      <xdr:col>6</xdr:col>
      <xdr:colOff>247649</xdr:colOff>
      <xdr:row>330</xdr:row>
      <xdr:rowOff>132291</xdr:rowOff>
    </xdr:from>
    <xdr:ext cx="1174868" cy="121380"/>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DC99B4FE-8902-09CD-2176-157CB2244F73}"/>
                </a:ext>
              </a:extLst>
            </xdr:cNvPr>
            <xdr:cNvSpPr txBox="1"/>
          </xdr:nvSpPr>
          <xdr:spPr>
            <a:xfrm>
              <a:off x="13587950016" y="671882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יצרן</m:t>
                    </m:r>
                    <m:r>
                      <a:rPr lang="he-IL" sz="700" b="0" i="1">
                        <a:latin typeface="Cambria Math" panose="02040503050406030204" pitchFamily="18" charset="0"/>
                      </a:rPr>
                      <m:t>)</m:t>
                    </m:r>
                  </m:oMath>
                </m:oMathPara>
              </a14:m>
              <a:endParaRPr lang="en-US" sz="700"/>
            </a:p>
          </xdr:txBody>
        </xdr:sp>
      </mc:Choice>
      <mc:Fallback xmlns="">
        <xdr:sp macro="" textlink="">
          <xdr:nvSpPr>
            <xdr:cNvPr id="234" name="TextBox 233">
              <a:extLst>
                <a:ext uri="{FF2B5EF4-FFF2-40B4-BE49-F238E27FC236}">
                  <a16:creationId xmlns:a16="http://schemas.microsoft.com/office/drawing/2014/main" id="{DC99B4FE-8902-09CD-2176-157CB2244F73}"/>
                </a:ext>
              </a:extLst>
            </xdr:cNvPr>
            <xdr:cNvSpPr txBox="1"/>
          </xdr:nvSpPr>
          <xdr:spPr>
            <a:xfrm>
              <a:off x="13587950016" y="671882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יצרן)</a:t>
              </a:r>
              <a:endParaRPr lang="en-US" sz="700"/>
            </a:p>
          </xdr:txBody>
        </xdr:sp>
      </mc:Fallback>
    </mc:AlternateContent>
    <xdr:clientData/>
  </xdr:oneCellAnchor>
  <xdr:oneCellAnchor>
    <xdr:from>
      <xdr:col>5</xdr:col>
      <xdr:colOff>298449</xdr:colOff>
      <xdr:row>329</xdr:row>
      <xdr:rowOff>98426</xdr:rowOff>
    </xdr:from>
    <xdr:ext cx="1174868" cy="109582"/>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E86CC85-C2FE-C294-BB51-6F1C9C89C5B5}"/>
                </a:ext>
              </a:extLst>
            </xdr:cNvPr>
            <xdr:cNvSpPr txBox="1"/>
          </xdr:nvSpPr>
          <xdr:spPr>
            <a:xfrm>
              <a:off x="13588728949" y="66951226"/>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3</m:t>
                    </m:r>
                  </m:oMath>
                </m:oMathPara>
              </a14:m>
              <a:endParaRPr lang="en-US" sz="700"/>
            </a:p>
          </xdr:txBody>
        </xdr:sp>
      </mc:Choice>
      <mc:Fallback xmlns="">
        <xdr:sp macro="" textlink="">
          <xdr:nvSpPr>
            <xdr:cNvPr id="235" name="TextBox 234">
              <a:extLst>
                <a:ext uri="{FF2B5EF4-FFF2-40B4-BE49-F238E27FC236}">
                  <a16:creationId xmlns:a16="http://schemas.microsoft.com/office/drawing/2014/main" id="{BE86CC85-C2FE-C294-BB51-6F1C9C89C5B5}"/>
                </a:ext>
              </a:extLst>
            </xdr:cNvPr>
            <xdr:cNvSpPr txBox="1"/>
          </xdr:nvSpPr>
          <xdr:spPr>
            <a:xfrm>
              <a:off x="13588728949" y="66951226"/>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3</a:t>
              </a:r>
              <a:endParaRPr lang="en-US" sz="700"/>
            </a:p>
          </xdr:txBody>
        </xdr:sp>
      </mc:Fallback>
    </mc:AlternateContent>
    <xdr:clientData/>
  </xdr:oneCellAnchor>
  <xdr:twoCellAnchor>
    <xdr:from>
      <xdr:col>6</xdr:col>
      <xdr:colOff>118533</xdr:colOff>
      <xdr:row>328</xdr:row>
      <xdr:rowOff>16933</xdr:rowOff>
    </xdr:from>
    <xdr:to>
      <xdr:col>6</xdr:col>
      <xdr:colOff>618066</xdr:colOff>
      <xdr:row>331</xdr:row>
      <xdr:rowOff>25400</xdr:rowOff>
    </xdr:to>
    <xdr:sp macro="" textlink="">
      <xdr:nvSpPr>
        <xdr:cNvPr id="236" name="Round Single Corner Rectangle 235">
          <a:extLst>
            <a:ext uri="{FF2B5EF4-FFF2-40B4-BE49-F238E27FC236}">
              <a16:creationId xmlns:a16="http://schemas.microsoft.com/office/drawing/2014/main" id="{0C039EE5-BE2C-C886-0ED3-D689B12D28E0}"/>
            </a:ext>
          </a:extLst>
        </xdr:cNvPr>
        <xdr:cNvSpPr/>
      </xdr:nvSpPr>
      <xdr:spPr>
        <a:xfrm>
          <a:off x="13588754467" y="66666533"/>
          <a:ext cx="499533" cy="618067"/>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3QB</a:t>
          </a:r>
        </a:p>
      </xdr:txBody>
    </xdr:sp>
    <xdr:clientData/>
  </xdr:twoCellAnchor>
  <xdr:twoCellAnchor>
    <xdr:from>
      <xdr:col>10</xdr:col>
      <xdr:colOff>622300</xdr:colOff>
      <xdr:row>326</xdr:row>
      <xdr:rowOff>133350</xdr:rowOff>
    </xdr:from>
    <xdr:to>
      <xdr:col>10</xdr:col>
      <xdr:colOff>628650</xdr:colOff>
      <xdr:row>333</xdr:row>
      <xdr:rowOff>76200</xdr:rowOff>
    </xdr:to>
    <xdr:cxnSp macro="">
      <xdr:nvCxnSpPr>
        <xdr:cNvPr id="237" name="Straight Arrow Connector 236">
          <a:extLst>
            <a:ext uri="{FF2B5EF4-FFF2-40B4-BE49-F238E27FC236}">
              <a16:creationId xmlns:a16="http://schemas.microsoft.com/office/drawing/2014/main" id="{549EF915-F8AE-CF46-A6AB-D9375EF11FC9}"/>
            </a:ext>
          </a:extLst>
        </xdr:cNvPr>
        <xdr:cNvCxnSpPr/>
      </xdr:nvCxnSpPr>
      <xdr:spPr>
        <a:xfrm flipH="1" flipV="1">
          <a:off x="13588743883" y="663765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419100</xdr:colOff>
      <xdr:row>332</xdr:row>
      <xdr:rowOff>146050</xdr:rowOff>
    </xdr:from>
    <xdr:to>
      <xdr:col>10</xdr:col>
      <xdr:colOff>768350</xdr:colOff>
      <xdr:row>332</xdr:row>
      <xdr:rowOff>146050</xdr:rowOff>
    </xdr:to>
    <xdr:cxnSp macro="">
      <xdr:nvCxnSpPr>
        <xdr:cNvPr id="238" name="Straight Arrow Connector 237">
          <a:extLst>
            <a:ext uri="{FF2B5EF4-FFF2-40B4-BE49-F238E27FC236}">
              <a16:creationId xmlns:a16="http://schemas.microsoft.com/office/drawing/2014/main" id="{3CFA1571-D8F4-9347-8537-1B2F88914028}"/>
            </a:ext>
          </a:extLst>
        </xdr:cNvPr>
        <xdr:cNvCxnSpPr/>
      </xdr:nvCxnSpPr>
      <xdr:spPr>
        <a:xfrm>
          <a:off x="13588604183" y="676084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53623</xdr:colOff>
      <xdr:row>325</xdr:row>
      <xdr:rowOff>142170</xdr:rowOff>
    </xdr:from>
    <xdr:ext cx="1174868"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A8634B11-50E0-4F4B-AA21-92A9D6785EF3}"/>
                </a:ext>
              </a:extLst>
            </xdr:cNvPr>
            <xdr:cNvSpPr txBox="1"/>
          </xdr:nvSpPr>
          <xdr:spPr>
            <a:xfrm>
              <a:off x="13588144042"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A8634B11-50E0-4F4B-AA21-92A9D6785EF3}"/>
                </a:ext>
              </a:extLst>
            </xdr:cNvPr>
            <xdr:cNvSpPr txBox="1"/>
          </xdr:nvSpPr>
          <xdr:spPr>
            <a:xfrm>
              <a:off x="13588144042"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0</xdr:colOff>
      <xdr:row>332</xdr:row>
      <xdr:rowOff>41275</xdr:rowOff>
    </xdr:from>
    <xdr:ext cx="590550" cy="17222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67F3B51A-086F-034B-86C5-A30C6D2E421B}"/>
                </a:ext>
              </a:extLst>
            </xdr:cNvPr>
            <xdr:cNvSpPr txBox="1"/>
          </xdr:nvSpPr>
          <xdr:spPr>
            <a:xfrm>
              <a:off x="13590441450"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67F3B51A-086F-034B-86C5-A30C6D2E421B}"/>
                </a:ext>
              </a:extLst>
            </xdr:cNvPr>
            <xdr:cNvSpPr txBox="1"/>
          </xdr:nvSpPr>
          <xdr:spPr>
            <a:xfrm>
              <a:off x="13590441450"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692150</xdr:colOff>
      <xdr:row>327</xdr:row>
      <xdr:rowOff>76200</xdr:rowOff>
    </xdr:from>
    <xdr:to>
      <xdr:col>10</xdr:col>
      <xdr:colOff>311150</xdr:colOff>
      <xdr:row>331</xdr:row>
      <xdr:rowOff>171450</xdr:rowOff>
    </xdr:to>
    <xdr:cxnSp macro="">
      <xdr:nvCxnSpPr>
        <xdr:cNvPr id="241" name="Straight Connector 240">
          <a:extLst>
            <a:ext uri="{FF2B5EF4-FFF2-40B4-BE49-F238E27FC236}">
              <a16:creationId xmlns:a16="http://schemas.microsoft.com/office/drawing/2014/main" id="{088582A5-0D37-044A-840C-08E0AA5AFF7A}"/>
            </a:ext>
          </a:extLst>
        </xdr:cNvPr>
        <xdr:cNvCxnSpPr/>
      </xdr:nvCxnSpPr>
      <xdr:spPr>
        <a:xfrm flipV="1">
          <a:off x="13589061383" y="665226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44450</xdr:colOff>
      <xdr:row>327</xdr:row>
      <xdr:rowOff>76200</xdr:rowOff>
    </xdr:from>
    <xdr:to>
      <xdr:col>10</xdr:col>
      <xdr:colOff>355600</xdr:colOff>
      <xdr:row>331</xdr:row>
      <xdr:rowOff>88900</xdr:rowOff>
    </xdr:to>
    <xdr:cxnSp macro="">
      <xdr:nvCxnSpPr>
        <xdr:cNvPr id="242" name="Straight Connector 241">
          <a:extLst>
            <a:ext uri="{FF2B5EF4-FFF2-40B4-BE49-F238E27FC236}">
              <a16:creationId xmlns:a16="http://schemas.microsoft.com/office/drawing/2014/main" id="{D3C04B98-654B-D54D-8A1F-8115731F2203}"/>
            </a:ext>
          </a:extLst>
        </xdr:cNvPr>
        <xdr:cNvCxnSpPr/>
      </xdr:nvCxnSpPr>
      <xdr:spPr>
        <a:xfrm>
          <a:off x="13589016933" y="66522600"/>
          <a:ext cx="1140883"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44450</xdr:colOff>
      <xdr:row>326</xdr:row>
      <xdr:rowOff>123825</xdr:rowOff>
    </xdr:from>
    <xdr:ext cx="1174868" cy="172227"/>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1FD4E0C2-CE2A-F24F-A5F6-1F48A0141017}"/>
                </a:ext>
              </a:extLst>
            </xdr:cNvPr>
            <xdr:cNvSpPr txBox="1"/>
          </xdr:nvSpPr>
          <xdr:spPr>
            <a:xfrm>
              <a:off x="13589812682"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0</m:t>
                        </m:r>
                      </m:sub>
                    </m:sSub>
                  </m:oMath>
                </m:oMathPara>
              </a14:m>
              <a:endParaRPr lang="en-US" sz="1100"/>
            </a:p>
          </xdr:txBody>
        </xdr:sp>
      </mc:Choice>
      <mc:Fallback xmlns="">
        <xdr:sp macro="" textlink="">
          <xdr:nvSpPr>
            <xdr:cNvPr id="243" name="TextBox 242">
              <a:extLst>
                <a:ext uri="{FF2B5EF4-FFF2-40B4-BE49-F238E27FC236}">
                  <a16:creationId xmlns:a16="http://schemas.microsoft.com/office/drawing/2014/main" id="{1FD4E0C2-CE2A-F24F-A5F6-1F48A0141017}"/>
                </a:ext>
              </a:extLst>
            </xdr:cNvPr>
            <xdr:cNvSpPr txBox="1"/>
          </xdr:nvSpPr>
          <xdr:spPr>
            <a:xfrm>
              <a:off x="13589812682"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8</xdr:col>
      <xdr:colOff>184150</xdr:colOff>
      <xdr:row>330</xdr:row>
      <xdr:rowOff>193675</xdr:rowOff>
    </xdr:from>
    <xdr:ext cx="1174868"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01F0CD4C-627A-C545-927C-6C469D004C26}"/>
                </a:ext>
              </a:extLst>
            </xdr:cNvPr>
            <xdr:cNvSpPr txBox="1"/>
          </xdr:nvSpPr>
          <xdr:spPr>
            <a:xfrm>
              <a:off x="13589672982"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01F0CD4C-627A-C545-927C-6C469D004C26}"/>
                </a:ext>
              </a:extLst>
            </xdr:cNvPr>
            <xdr:cNvSpPr txBox="1"/>
          </xdr:nvSpPr>
          <xdr:spPr>
            <a:xfrm>
              <a:off x="13589672982"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9</xdr:col>
      <xdr:colOff>451556</xdr:colOff>
      <xdr:row>329</xdr:row>
      <xdr:rowOff>84667</xdr:rowOff>
    </xdr:from>
    <xdr:to>
      <xdr:col>9</xdr:col>
      <xdr:colOff>620889</xdr:colOff>
      <xdr:row>330</xdr:row>
      <xdr:rowOff>49389</xdr:rowOff>
    </xdr:to>
    <xdr:sp macro="" textlink="">
      <xdr:nvSpPr>
        <xdr:cNvPr id="245" name="Oval 244">
          <a:extLst>
            <a:ext uri="{FF2B5EF4-FFF2-40B4-BE49-F238E27FC236}">
              <a16:creationId xmlns:a16="http://schemas.microsoft.com/office/drawing/2014/main" id="{FF38C70F-A5C8-324D-8E0A-18DF6837DABA}"/>
            </a:ext>
          </a:extLst>
        </xdr:cNvPr>
        <xdr:cNvSpPr/>
      </xdr:nvSpPr>
      <xdr:spPr>
        <a:xfrm>
          <a:off x="13589581377" y="669374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9</xdr:col>
      <xdr:colOff>124883</xdr:colOff>
      <xdr:row>325</xdr:row>
      <xdr:rowOff>76200</xdr:rowOff>
    </xdr:from>
    <xdr:to>
      <xdr:col>10</xdr:col>
      <xdr:colOff>573617</xdr:colOff>
      <xdr:row>329</xdr:row>
      <xdr:rowOff>171450</xdr:rowOff>
    </xdr:to>
    <xdr:cxnSp macro="">
      <xdr:nvCxnSpPr>
        <xdr:cNvPr id="246" name="Straight Connector 245">
          <a:extLst>
            <a:ext uri="{FF2B5EF4-FFF2-40B4-BE49-F238E27FC236}">
              <a16:creationId xmlns:a16="http://schemas.microsoft.com/office/drawing/2014/main" id="{381BCADA-551F-CD41-BF50-A762E24AD2AF}"/>
            </a:ext>
          </a:extLst>
        </xdr:cNvPr>
        <xdr:cNvCxnSpPr/>
      </xdr:nvCxnSpPr>
      <xdr:spPr>
        <a:xfrm flipV="1">
          <a:off x="13588798916" y="661162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306916</xdr:colOff>
      <xdr:row>324</xdr:row>
      <xdr:rowOff>191559</xdr:rowOff>
    </xdr:from>
    <xdr:ext cx="1174868"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53671A3D-7FD2-EE45-B4DD-E1F281A9E359}"/>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1</m:t>
                        </m:r>
                      </m:sub>
                    </m:sSub>
                  </m:oMath>
                </m:oMathPara>
              </a14:m>
              <a:endParaRPr lang="en-US" sz="1100"/>
            </a:p>
          </xdr:txBody>
        </xdr:sp>
      </mc:Choice>
      <mc:Fallback xmlns="">
        <xdr:sp macro="" textlink="">
          <xdr:nvSpPr>
            <xdr:cNvPr id="247" name="TextBox 246">
              <a:extLst>
                <a:ext uri="{FF2B5EF4-FFF2-40B4-BE49-F238E27FC236}">
                  <a16:creationId xmlns:a16="http://schemas.microsoft.com/office/drawing/2014/main" id="{53671A3D-7FD2-EE45-B4DD-E1F281A9E359}"/>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9</xdr:col>
      <xdr:colOff>745066</xdr:colOff>
      <xdr:row>329</xdr:row>
      <xdr:rowOff>83256</xdr:rowOff>
    </xdr:from>
    <xdr:to>
      <xdr:col>9</xdr:col>
      <xdr:colOff>747890</xdr:colOff>
      <xdr:row>330</xdr:row>
      <xdr:rowOff>110067</xdr:rowOff>
    </xdr:to>
    <xdr:cxnSp macro="">
      <xdr:nvCxnSpPr>
        <xdr:cNvPr id="249" name="Straight Arrow Connector 248">
          <a:extLst>
            <a:ext uri="{FF2B5EF4-FFF2-40B4-BE49-F238E27FC236}">
              <a16:creationId xmlns:a16="http://schemas.microsoft.com/office/drawing/2014/main" id="{2B5F1F65-416D-2D45-B7C4-EAEC5C4E21FD}"/>
            </a:ext>
          </a:extLst>
        </xdr:cNvPr>
        <xdr:cNvCxnSpPr>
          <a:stCxn id="248" idx="4"/>
        </xdr:cNvCxnSpPr>
      </xdr:nvCxnSpPr>
      <xdr:spPr>
        <a:xfrm>
          <a:off x="13586135443" y="66936056"/>
          <a:ext cx="2824" cy="2300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222249</xdr:colOff>
      <xdr:row>329</xdr:row>
      <xdr:rowOff>13759</xdr:rowOff>
    </xdr:from>
    <xdr:ext cx="1174868" cy="121380"/>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60873CA1-4097-984C-99F2-6A7064ACA132}"/>
                </a:ext>
              </a:extLst>
            </xdr:cNvPr>
            <xdr:cNvSpPr txBox="1"/>
          </xdr:nvSpPr>
          <xdr:spPr>
            <a:xfrm>
              <a:off x="13584656483" y="66866559"/>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צרכן</m:t>
                    </m:r>
                    <m:r>
                      <a:rPr lang="he-IL" sz="700" b="0" i="1">
                        <a:latin typeface="Cambria Math" panose="02040503050406030204" pitchFamily="18" charset="0"/>
                      </a:rPr>
                      <m:t>)</m:t>
                    </m:r>
                  </m:oMath>
                </m:oMathPara>
              </a14:m>
              <a:endParaRPr lang="en-US" sz="700"/>
            </a:p>
          </xdr:txBody>
        </xdr:sp>
      </mc:Choice>
      <mc:Fallback xmlns="">
        <xdr:sp macro="" textlink="">
          <xdr:nvSpPr>
            <xdr:cNvPr id="250" name="TextBox 249">
              <a:extLst>
                <a:ext uri="{FF2B5EF4-FFF2-40B4-BE49-F238E27FC236}">
                  <a16:creationId xmlns:a16="http://schemas.microsoft.com/office/drawing/2014/main" id="{60873CA1-4097-984C-99F2-6A7064ACA132}"/>
                </a:ext>
              </a:extLst>
            </xdr:cNvPr>
            <xdr:cNvSpPr txBox="1"/>
          </xdr:nvSpPr>
          <xdr:spPr>
            <a:xfrm>
              <a:off x="13584656483" y="66866559"/>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צרכן)</a:t>
              </a:r>
              <a:endParaRPr lang="en-US" sz="700"/>
            </a:p>
          </xdr:txBody>
        </xdr:sp>
      </mc:Fallback>
    </mc:AlternateContent>
    <xdr:clientData/>
  </xdr:oneCellAnchor>
  <xdr:oneCellAnchor>
    <xdr:from>
      <xdr:col>10</xdr:col>
      <xdr:colOff>222249</xdr:colOff>
      <xdr:row>330</xdr:row>
      <xdr:rowOff>106891</xdr:rowOff>
    </xdr:from>
    <xdr:ext cx="1174868" cy="121380"/>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A15B585B-AEFC-1A46-915C-A3F96A35B7EE}"/>
                </a:ext>
              </a:extLst>
            </xdr:cNvPr>
            <xdr:cNvSpPr txBox="1"/>
          </xdr:nvSpPr>
          <xdr:spPr>
            <a:xfrm>
              <a:off x="13584656483" y="671628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יצרן</m:t>
                    </m:r>
                    <m:r>
                      <a:rPr lang="he-IL" sz="700" b="0" i="1">
                        <a:latin typeface="Cambria Math" panose="02040503050406030204" pitchFamily="18" charset="0"/>
                      </a:rPr>
                      <m:t>)</m:t>
                    </m:r>
                  </m:oMath>
                </m:oMathPara>
              </a14:m>
              <a:endParaRPr lang="en-US" sz="700"/>
            </a:p>
          </xdr:txBody>
        </xdr:sp>
      </mc:Choice>
      <mc:Fallback xmlns="">
        <xdr:sp macro="" textlink="">
          <xdr:nvSpPr>
            <xdr:cNvPr id="251" name="TextBox 250">
              <a:extLst>
                <a:ext uri="{FF2B5EF4-FFF2-40B4-BE49-F238E27FC236}">
                  <a16:creationId xmlns:a16="http://schemas.microsoft.com/office/drawing/2014/main" id="{A15B585B-AEFC-1A46-915C-A3F96A35B7EE}"/>
                </a:ext>
              </a:extLst>
            </xdr:cNvPr>
            <xdr:cNvSpPr txBox="1"/>
          </xdr:nvSpPr>
          <xdr:spPr>
            <a:xfrm>
              <a:off x="13584656483" y="671628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יצרן)</a:t>
              </a:r>
              <a:endParaRPr lang="en-US" sz="700"/>
            </a:p>
          </xdr:txBody>
        </xdr:sp>
      </mc:Fallback>
    </mc:AlternateContent>
    <xdr:clientData/>
  </xdr:oneCellAnchor>
  <xdr:oneCellAnchor>
    <xdr:from>
      <xdr:col>9</xdr:col>
      <xdr:colOff>205317</xdr:colOff>
      <xdr:row>329</xdr:row>
      <xdr:rowOff>115359</xdr:rowOff>
    </xdr:from>
    <xdr:ext cx="1174868" cy="109582"/>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93EDC0C-33F7-5E4C-90A2-DE9886533256}"/>
                </a:ext>
              </a:extLst>
            </xdr:cNvPr>
            <xdr:cNvSpPr txBox="1"/>
          </xdr:nvSpPr>
          <xdr:spPr>
            <a:xfrm>
              <a:off x="13585503148" y="66968159"/>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m:t>
                    </m:r>
                  </m:oMath>
                </m:oMathPara>
              </a14:m>
              <a:endParaRPr lang="en-US" sz="700"/>
            </a:p>
          </xdr:txBody>
        </xdr:sp>
      </mc:Choice>
      <mc:Fallback xmlns="">
        <xdr:sp macro="" textlink="">
          <xdr:nvSpPr>
            <xdr:cNvPr id="252" name="TextBox 251">
              <a:extLst>
                <a:ext uri="{FF2B5EF4-FFF2-40B4-BE49-F238E27FC236}">
                  <a16:creationId xmlns:a16="http://schemas.microsoft.com/office/drawing/2014/main" id="{593EDC0C-33F7-5E4C-90A2-DE9886533256}"/>
                </a:ext>
              </a:extLst>
            </xdr:cNvPr>
            <xdr:cNvSpPr txBox="1"/>
          </xdr:nvSpPr>
          <xdr:spPr>
            <a:xfrm>
              <a:off x="13585503148" y="66968159"/>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a:t>
              </a:r>
              <a:endParaRPr lang="en-US" sz="700"/>
            </a:p>
          </xdr:txBody>
        </xdr:sp>
      </mc:Fallback>
    </mc:AlternateContent>
    <xdr:clientData/>
  </xdr:oneCellAnchor>
  <xdr:twoCellAnchor>
    <xdr:from>
      <xdr:col>8</xdr:col>
      <xdr:colOff>802216</xdr:colOff>
      <xdr:row>326</xdr:row>
      <xdr:rowOff>42334</xdr:rowOff>
    </xdr:from>
    <xdr:to>
      <xdr:col>10</xdr:col>
      <xdr:colOff>421217</xdr:colOff>
      <xdr:row>330</xdr:row>
      <xdr:rowOff>137584</xdr:rowOff>
    </xdr:to>
    <xdr:cxnSp macro="">
      <xdr:nvCxnSpPr>
        <xdr:cNvPr id="254" name="Straight Connector 253">
          <a:extLst>
            <a:ext uri="{FF2B5EF4-FFF2-40B4-BE49-F238E27FC236}">
              <a16:creationId xmlns:a16="http://schemas.microsoft.com/office/drawing/2014/main" id="{D369AEB7-A70E-5D3E-A62E-D1F5D2CB0755}"/>
            </a:ext>
          </a:extLst>
        </xdr:cNvPr>
        <xdr:cNvCxnSpPr/>
      </xdr:nvCxnSpPr>
      <xdr:spPr>
        <a:xfrm flipV="1">
          <a:off x="13585632383" y="66285534"/>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120649</xdr:colOff>
      <xdr:row>325</xdr:row>
      <xdr:rowOff>132293</xdr:rowOff>
    </xdr:from>
    <xdr:ext cx="1174868"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37D1F5D4-916C-BA35-31E2-33AF6F26F73A}"/>
                </a:ext>
              </a:extLst>
            </xdr:cNvPr>
            <xdr:cNvSpPr txBox="1"/>
          </xdr:nvSpPr>
          <xdr:spPr>
            <a:xfrm>
              <a:off x="13586417549" y="66172293"/>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m:t>
                        </m:r>
                      </m:sub>
                    </m:sSub>
                  </m:oMath>
                </m:oMathPara>
              </a14:m>
              <a:endParaRPr lang="en-US" sz="1100"/>
            </a:p>
          </xdr:txBody>
        </xdr:sp>
      </mc:Choice>
      <mc:Fallback xmlns="">
        <xdr:sp macro="" textlink="">
          <xdr:nvSpPr>
            <xdr:cNvPr id="255" name="TextBox 254">
              <a:extLst>
                <a:ext uri="{FF2B5EF4-FFF2-40B4-BE49-F238E27FC236}">
                  <a16:creationId xmlns:a16="http://schemas.microsoft.com/office/drawing/2014/main" id="{37D1F5D4-916C-BA35-31E2-33AF6F26F73A}"/>
                </a:ext>
              </a:extLst>
            </xdr:cNvPr>
            <xdr:cNvSpPr txBox="1"/>
          </xdr:nvSpPr>
          <xdr:spPr>
            <a:xfrm>
              <a:off x="13586417549" y="66172293"/>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𝑆_2</a:t>
              </a:r>
              <a:endParaRPr lang="en-US" sz="1100"/>
            </a:p>
          </xdr:txBody>
        </xdr:sp>
      </mc:Fallback>
    </mc:AlternateContent>
    <xdr:clientData/>
  </xdr:oneCellAnchor>
  <xdr:twoCellAnchor>
    <xdr:from>
      <xdr:col>9</xdr:col>
      <xdr:colOff>663224</xdr:colOff>
      <xdr:row>328</xdr:row>
      <xdr:rowOff>118534</xdr:rowOff>
    </xdr:from>
    <xdr:to>
      <xdr:col>10</xdr:col>
      <xdr:colOff>2824</xdr:colOff>
      <xdr:row>329</xdr:row>
      <xdr:rowOff>83256</xdr:rowOff>
    </xdr:to>
    <xdr:sp macro="" textlink="">
      <xdr:nvSpPr>
        <xdr:cNvPr id="248" name="Oval 247">
          <a:extLst>
            <a:ext uri="{FF2B5EF4-FFF2-40B4-BE49-F238E27FC236}">
              <a16:creationId xmlns:a16="http://schemas.microsoft.com/office/drawing/2014/main" id="{FF6BAC58-0B20-0649-AF7B-983926C4ED96}"/>
            </a:ext>
          </a:extLst>
        </xdr:cNvPr>
        <xdr:cNvSpPr/>
      </xdr:nvSpPr>
      <xdr:spPr>
        <a:xfrm>
          <a:off x="13586050776" y="66768134"/>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10</xdr:col>
      <xdr:colOff>16932</xdr:colOff>
      <xdr:row>329</xdr:row>
      <xdr:rowOff>33867</xdr:rowOff>
    </xdr:from>
    <xdr:to>
      <xdr:col>10</xdr:col>
      <xdr:colOff>634998</xdr:colOff>
      <xdr:row>330</xdr:row>
      <xdr:rowOff>127000</xdr:rowOff>
    </xdr:to>
    <xdr:sp macro="" textlink="">
      <xdr:nvSpPr>
        <xdr:cNvPr id="258" name="Round Single Corner Rectangle 257">
          <a:extLst>
            <a:ext uri="{FF2B5EF4-FFF2-40B4-BE49-F238E27FC236}">
              <a16:creationId xmlns:a16="http://schemas.microsoft.com/office/drawing/2014/main" id="{43DB963F-C0BA-8FA1-647C-005D782A85A8}"/>
            </a:ext>
          </a:extLst>
        </xdr:cNvPr>
        <xdr:cNvSpPr/>
      </xdr:nvSpPr>
      <xdr:spPr>
        <a:xfrm>
          <a:off x="13585418602" y="66886667"/>
          <a:ext cx="618066" cy="296333"/>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2QC</a:t>
          </a:r>
        </a:p>
      </xdr:txBody>
    </xdr:sp>
    <xdr:clientData/>
  </xdr:twoCellAnchor>
  <xdr:twoCellAnchor>
    <xdr:from>
      <xdr:col>5</xdr:col>
      <xdr:colOff>270933</xdr:colOff>
      <xdr:row>338</xdr:row>
      <xdr:rowOff>135467</xdr:rowOff>
    </xdr:from>
    <xdr:to>
      <xdr:col>6</xdr:col>
      <xdr:colOff>702733</xdr:colOff>
      <xdr:row>343</xdr:row>
      <xdr:rowOff>110067</xdr:rowOff>
    </xdr:to>
    <xdr:cxnSp macro="">
      <xdr:nvCxnSpPr>
        <xdr:cNvPr id="260" name="Straight Arrow Connector 259">
          <a:extLst>
            <a:ext uri="{FF2B5EF4-FFF2-40B4-BE49-F238E27FC236}">
              <a16:creationId xmlns:a16="http://schemas.microsoft.com/office/drawing/2014/main" id="{61CE2295-8785-0378-5F8D-8C623AC579BB}"/>
            </a:ext>
          </a:extLst>
        </xdr:cNvPr>
        <xdr:cNvCxnSpPr/>
      </xdr:nvCxnSpPr>
      <xdr:spPr>
        <a:xfrm flipH="1">
          <a:off x="13588669800" y="68817067"/>
          <a:ext cx="1261533" cy="990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541867</xdr:colOff>
      <xdr:row>340</xdr:row>
      <xdr:rowOff>42334</xdr:rowOff>
    </xdr:from>
    <xdr:to>
      <xdr:col>9</xdr:col>
      <xdr:colOff>127000</xdr:colOff>
      <xdr:row>343</xdr:row>
      <xdr:rowOff>67733</xdr:rowOff>
    </xdr:to>
    <xdr:cxnSp macro="">
      <xdr:nvCxnSpPr>
        <xdr:cNvPr id="261" name="Straight Arrow Connector 260">
          <a:extLst>
            <a:ext uri="{FF2B5EF4-FFF2-40B4-BE49-F238E27FC236}">
              <a16:creationId xmlns:a16="http://schemas.microsoft.com/office/drawing/2014/main" id="{EAB62C69-0981-4CF0-1077-73508ADCC04B}"/>
            </a:ext>
          </a:extLst>
        </xdr:cNvPr>
        <xdr:cNvCxnSpPr/>
      </xdr:nvCxnSpPr>
      <xdr:spPr>
        <a:xfrm>
          <a:off x="13586756333" y="69130334"/>
          <a:ext cx="1244600" cy="6349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254000</xdr:colOff>
      <xdr:row>344</xdr:row>
      <xdr:rowOff>42334</xdr:rowOff>
    </xdr:from>
    <xdr:ext cx="1606668" cy="17222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4E895C45-224E-1CE2-111D-51DE06BABE39}"/>
                </a:ext>
              </a:extLst>
            </xdr:cNvPr>
            <xdr:cNvSpPr txBox="1"/>
          </xdr:nvSpPr>
          <xdr:spPr>
            <a:xfrm>
              <a:off x="13587511865" y="69943134"/>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2&lt;3</m:t>
                    </m:r>
                  </m:oMath>
                </m:oMathPara>
              </a14:m>
              <a:endParaRPr lang="en-US" sz="1100"/>
            </a:p>
          </xdr:txBody>
        </xdr:sp>
      </mc:Choice>
      <mc:Fallback xmlns="">
        <xdr:sp macro="" textlink="">
          <xdr:nvSpPr>
            <xdr:cNvPr id="263" name="TextBox 262">
              <a:extLst>
                <a:ext uri="{FF2B5EF4-FFF2-40B4-BE49-F238E27FC236}">
                  <a16:creationId xmlns:a16="http://schemas.microsoft.com/office/drawing/2014/main" id="{4E895C45-224E-1CE2-111D-51DE06BABE39}"/>
                </a:ext>
              </a:extLst>
            </xdr:cNvPr>
            <xdr:cNvSpPr txBox="1"/>
          </xdr:nvSpPr>
          <xdr:spPr>
            <a:xfrm>
              <a:off x="13587511865" y="69943134"/>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2&lt;3</a:t>
              </a:r>
              <a:endParaRPr lang="en-US" sz="1100"/>
            </a:p>
          </xdr:txBody>
        </xdr:sp>
      </mc:Fallback>
    </mc:AlternateContent>
    <xdr:clientData/>
  </xdr:oneCellAnchor>
  <xdr:oneCellAnchor>
    <xdr:from>
      <xdr:col>6</xdr:col>
      <xdr:colOff>211667</xdr:colOff>
      <xdr:row>345</xdr:row>
      <xdr:rowOff>8466</xdr:rowOff>
    </xdr:from>
    <xdr:ext cx="1606668"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FEF7C655-9368-EE3A-5FAA-3136BC5D0CBD}"/>
                </a:ext>
              </a:extLst>
            </xdr:cNvPr>
            <xdr:cNvSpPr txBox="1"/>
          </xdr:nvSpPr>
          <xdr:spPr>
            <a:xfrm>
              <a:off x="13587554198" y="70112466"/>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𝑄𝐶</m:t>
                    </m:r>
                    <m:r>
                      <a:rPr lang="en-US" sz="1100" b="0" i="1">
                        <a:latin typeface="Cambria Math" panose="02040503050406030204" pitchFamily="18" charset="0"/>
                      </a:rPr>
                      <m:t>&gt;</m:t>
                    </m:r>
                    <m:r>
                      <a:rPr lang="en-US" sz="1100" b="0" i="1">
                        <a:latin typeface="Cambria Math" panose="02040503050406030204" pitchFamily="18" charset="0"/>
                      </a:rPr>
                      <m:t>𝑄𝐵</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FEF7C655-9368-EE3A-5FAA-3136BC5D0CBD}"/>
                </a:ext>
              </a:extLst>
            </xdr:cNvPr>
            <xdr:cNvSpPr txBox="1"/>
          </xdr:nvSpPr>
          <xdr:spPr>
            <a:xfrm>
              <a:off x="13587554198" y="70112466"/>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𝑄𝐶&gt;𝑄𝐵</a:t>
              </a:r>
              <a:endParaRPr lang="en-US" sz="1100"/>
            </a:p>
          </xdr:txBody>
        </xdr:sp>
      </mc:Fallback>
    </mc:AlternateContent>
    <xdr:clientData/>
  </xdr:oneCellAnchor>
  <xdr:twoCellAnchor>
    <xdr:from>
      <xdr:col>5</xdr:col>
      <xdr:colOff>550333</xdr:colOff>
      <xdr:row>319</xdr:row>
      <xdr:rowOff>177800</xdr:rowOff>
    </xdr:from>
    <xdr:to>
      <xdr:col>6</xdr:col>
      <xdr:colOff>685800</xdr:colOff>
      <xdr:row>319</xdr:row>
      <xdr:rowOff>177800</xdr:rowOff>
    </xdr:to>
    <xdr:cxnSp macro="">
      <xdr:nvCxnSpPr>
        <xdr:cNvPr id="267" name="Straight Arrow Connector 266">
          <a:extLst>
            <a:ext uri="{FF2B5EF4-FFF2-40B4-BE49-F238E27FC236}">
              <a16:creationId xmlns:a16="http://schemas.microsoft.com/office/drawing/2014/main" id="{A59CECA9-5E34-8B42-6564-3B52858BBE86}"/>
            </a:ext>
          </a:extLst>
        </xdr:cNvPr>
        <xdr:cNvCxnSpPr/>
      </xdr:nvCxnSpPr>
      <xdr:spPr>
        <a:xfrm flipH="1">
          <a:off x="13588686733" y="64998600"/>
          <a:ext cx="9652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622300</xdr:colOff>
      <xdr:row>364</xdr:row>
      <xdr:rowOff>133350</xdr:rowOff>
    </xdr:from>
    <xdr:to>
      <xdr:col>2</xdr:col>
      <xdr:colOff>628650</xdr:colOff>
      <xdr:row>371</xdr:row>
      <xdr:rowOff>76200</xdr:rowOff>
    </xdr:to>
    <xdr:cxnSp macro="">
      <xdr:nvCxnSpPr>
        <xdr:cNvPr id="268" name="Straight Arrow Connector 267">
          <a:extLst>
            <a:ext uri="{FF2B5EF4-FFF2-40B4-BE49-F238E27FC236}">
              <a16:creationId xmlns:a16="http://schemas.microsoft.com/office/drawing/2014/main" id="{30A98877-56A7-0F43-931C-DF5B3F82169F}"/>
            </a:ext>
          </a:extLst>
        </xdr:cNvPr>
        <xdr:cNvCxnSpPr/>
      </xdr:nvCxnSpPr>
      <xdr:spPr>
        <a:xfrm flipH="1" flipV="1">
          <a:off x="13592062816" y="663765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419100</xdr:colOff>
      <xdr:row>370</xdr:row>
      <xdr:rowOff>146050</xdr:rowOff>
    </xdr:from>
    <xdr:to>
      <xdr:col>2</xdr:col>
      <xdr:colOff>768350</xdr:colOff>
      <xdr:row>370</xdr:row>
      <xdr:rowOff>146050</xdr:rowOff>
    </xdr:to>
    <xdr:cxnSp macro="">
      <xdr:nvCxnSpPr>
        <xdr:cNvPr id="269" name="Straight Arrow Connector 268">
          <a:extLst>
            <a:ext uri="{FF2B5EF4-FFF2-40B4-BE49-F238E27FC236}">
              <a16:creationId xmlns:a16="http://schemas.microsoft.com/office/drawing/2014/main" id="{5CA0A5E6-BA3D-814A-86CB-ABD43A7FBDE5}"/>
            </a:ext>
          </a:extLst>
        </xdr:cNvPr>
        <xdr:cNvCxnSpPr/>
      </xdr:nvCxnSpPr>
      <xdr:spPr>
        <a:xfrm>
          <a:off x="13591923116" y="676084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53623</xdr:colOff>
      <xdr:row>363</xdr:row>
      <xdr:rowOff>142170</xdr:rowOff>
    </xdr:from>
    <xdr:ext cx="1174868"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71B149FC-646A-D94D-9F50-F6FBBD354C85}"/>
                </a:ext>
              </a:extLst>
            </xdr:cNvPr>
            <xdr:cNvSpPr txBox="1"/>
          </xdr:nvSpPr>
          <xdr:spPr>
            <a:xfrm>
              <a:off x="13591462975"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71B149FC-646A-D94D-9F50-F6FBBD354C85}"/>
                </a:ext>
              </a:extLst>
            </xdr:cNvPr>
            <xdr:cNvSpPr txBox="1"/>
          </xdr:nvSpPr>
          <xdr:spPr>
            <a:xfrm>
              <a:off x="13591462975"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370</xdr:row>
      <xdr:rowOff>41275</xdr:rowOff>
    </xdr:from>
    <xdr:ext cx="590550" cy="172227"/>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35A0B2FB-F793-E243-BD7D-8409670FF87A}"/>
                </a:ext>
              </a:extLst>
            </xdr:cNvPr>
            <xdr:cNvSpPr txBox="1"/>
          </xdr:nvSpPr>
          <xdr:spPr>
            <a:xfrm>
              <a:off x="13593760383"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35A0B2FB-F793-E243-BD7D-8409670FF87A}"/>
                </a:ext>
              </a:extLst>
            </xdr:cNvPr>
            <xdr:cNvSpPr txBox="1"/>
          </xdr:nvSpPr>
          <xdr:spPr>
            <a:xfrm>
              <a:off x="13593760383"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692150</xdr:colOff>
      <xdr:row>365</xdr:row>
      <xdr:rowOff>76200</xdr:rowOff>
    </xdr:from>
    <xdr:to>
      <xdr:col>2</xdr:col>
      <xdr:colOff>311150</xdr:colOff>
      <xdr:row>369</xdr:row>
      <xdr:rowOff>171450</xdr:rowOff>
    </xdr:to>
    <xdr:cxnSp macro="">
      <xdr:nvCxnSpPr>
        <xdr:cNvPr id="272" name="Straight Connector 271">
          <a:extLst>
            <a:ext uri="{FF2B5EF4-FFF2-40B4-BE49-F238E27FC236}">
              <a16:creationId xmlns:a16="http://schemas.microsoft.com/office/drawing/2014/main" id="{0263EA5C-C081-0845-B6F1-394483F075AA}"/>
            </a:ext>
          </a:extLst>
        </xdr:cNvPr>
        <xdr:cNvCxnSpPr/>
      </xdr:nvCxnSpPr>
      <xdr:spPr>
        <a:xfrm flipV="1">
          <a:off x="13592380316" y="665226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44450</xdr:colOff>
      <xdr:row>365</xdr:row>
      <xdr:rowOff>76200</xdr:rowOff>
    </xdr:from>
    <xdr:to>
      <xdr:col>2</xdr:col>
      <xdr:colOff>355600</xdr:colOff>
      <xdr:row>369</xdr:row>
      <xdr:rowOff>88900</xdr:rowOff>
    </xdr:to>
    <xdr:cxnSp macro="">
      <xdr:nvCxnSpPr>
        <xdr:cNvPr id="273" name="Straight Connector 272">
          <a:extLst>
            <a:ext uri="{FF2B5EF4-FFF2-40B4-BE49-F238E27FC236}">
              <a16:creationId xmlns:a16="http://schemas.microsoft.com/office/drawing/2014/main" id="{818C6563-1634-E049-AC90-097FECAD1F95}"/>
            </a:ext>
          </a:extLst>
        </xdr:cNvPr>
        <xdr:cNvCxnSpPr/>
      </xdr:nvCxnSpPr>
      <xdr:spPr>
        <a:xfrm>
          <a:off x="13592335866" y="66522600"/>
          <a:ext cx="1140884"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44450</xdr:colOff>
      <xdr:row>364</xdr:row>
      <xdr:rowOff>123825</xdr:rowOff>
    </xdr:from>
    <xdr:ext cx="1174868"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2DCB5F82-3FC9-D84D-B620-29D9689D8C63}"/>
                </a:ext>
              </a:extLst>
            </xdr:cNvPr>
            <xdr:cNvSpPr txBox="1"/>
          </xdr:nvSpPr>
          <xdr:spPr>
            <a:xfrm>
              <a:off x="13593131615"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2DCB5F82-3FC9-D84D-B620-29D9689D8C63}"/>
                </a:ext>
              </a:extLst>
            </xdr:cNvPr>
            <xdr:cNvSpPr txBox="1"/>
          </xdr:nvSpPr>
          <xdr:spPr>
            <a:xfrm>
              <a:off x="13593131615"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184150</xdr:colOff>
      <xdr:row>368</xdr:row>
      <xdr:rowOff>193675</xdr:rowOff>
    </xdr:from>
    <xdr:ext cx="1174868"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96A71B3-FFAA-6B44-B3C7-3BCFCD31A5EA}"/>
                </a:ext>
              </a:extLst>
            </xdr:cNvPr>
            <xdr:cNvSpPr txBox="1"/>
          </xdr:nvSpPr>
          <xdr:spPr>
            <a:xfrm>
              <a:off x="13592991915"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96A71B3-FFAA-6B44-B3C7-3BCFCD31A5EA}"/>
                </a:ext>
              </a:extLst>
            </xdr:cNvPr>
            <xdr:cNvSpPr txBox="1"/>
          </xdr:nvSpPr>
          <xdr:spPr>
            <a:xfrm>
              <a:off x="13592991915"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451556</xdr:colOff>
      <xdr:row>367</xdr:row>
      <xdr:rowOff>84667</xdr:rowOff>
    </xdr:from>
    <xdr:to>
      <xdr:col>1</xdr:col>
      <xdr:colOff>620889</xdr:colOff>
      <xdr:row>368</xdr:row>
      <xdr:rowOff>49389</xdr:rowOff>
    </xdr:to>
    <xdr:sp macro="" textlink="">
      <xdr:nvSpPr>
        <xdr:cNvPr id="276" name="Oval 275">
          <a:extLst>
            <a:ext uri="{FF2B5EF4-FFF2-40B4-BE49-F238E27FC236}">
              <a16:creationId xmlns:a16="http://schemas.microsoft.com/office/drawing/2014/main" id="{22FDA3C3-ED75-C74A-8866-40CA5DE44900}"/>
            </a:ext>
          </a:extLst>
        </xdr:cNvPr>
        <xdr:cNvSpPr/>
      </xdr:nvSpPr>
      <xdr:spPr>
        <a:xfrm>
          <a:off x="13592900311" y="669374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622300</xdr:colOff>
      <xdr:row>364</xdr:row>
      <xdr:rowOff>133350</xdr:rowOff>
    </xdr:from>
    <xdr:to>
      <xdr:col>6</xdr:col>
      <xdr:colOff>628650</xdr:colOff>
      <xdr:row>371</xdr:row>
      <xdr:rowOff>76200</xdr:rowOff>
    </xdr:to>
    <xdr:cxnSp macro="">
      <xdr:nvCxnSpPr>
        <xdr:cNvPr id="277" name="Straight Arrow Connector 276">
          <a:extLst>
            <a:ext uri="{FF2B5EF4-FFF2-40B4-BE49-F238E27FC236}">
              <a16:creationId xmlns:a16="http://schemas.microsoft.com/office/drawing/2014/main" id="{D6255875-D3EC-E244-90C4-3F125696D764}"/>
            </a:ext>
          </a:extLst>
        </xdr:cNvPr>
        <xdr:cNvCxnSpPr/>
      </xdr:nvCxnSpPr>
      <xdr:spPr>
        <a:xfrm flipH="1" flipV="1">
          <a:off x="13592062816" y="740981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419100</xdr:colOff>
      <xdr:row>370</xdr:row>
      <xdr:rowOff>146050</xdr:rowOff>
    </xdr:from>
    <xdr:to>
      <xdr:col>6</xdr:col>
      <xdr:colOff>768350</xdr:colOff>
      <xdr:row>370</xdr:row>
      <xdr:rowOff>146050</xdr:rowOff>
    </xdr:to>
    <xdr:cxnSp macro="">
      <xdr:nvCxnSpPr>
        <xdr:cNvPr id="278" name="Straight Arrow Connector 277">
          <a:extLst>
            <a:ext uri="{FF2B5EF4-FFF2-40B4-BE49-F238E27FC236}">
              <a16:creationId xmlns:a16="http://schemas.microsoft.com/office/drawing/2014/main" id="{7B0CC826-1E4C-CD49-B7D4-C7E37B2DAA41}"/>
            </a:ext>
          </a:extLst>
        </xdr:cNvPr>
        <xdr:cNvCxnSpPr/>
      </xdr:nvCxnSpPr>
      <xdr:spPr>
        <a:xfrm>
          <a:off x="13591923116" y="753300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6</xdr:col>
      <xdr:colOff>53623</xdr:colOff>
      <xdr:row>363</xdr:row>
      <xdr:rowOff>142170</xdr:rowOff>
    </xdr:from>
    <xdr:ext cx="1174868"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5E6E9CC0-EDF2-ED49-A5D1-AE30C6C733F1}"/>
                </a:ext>
              </a:extLst>
            </xdr:cNvPr>
            <xdr:cNvSpPr txBox="1"/>
          </xdr:nvSpPr>
          <xdr:spPr>
            <a:xfrm>
              <a:off x="13591462975"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5E6E9CC0-EDF2-ED49-A5D1-AE30C6C733F1}"/>
                </a:ext>
              </a:extLst>
            </xdr:cNvPr>
            <xdr:cNvSpPr txBox="1"/>
          </xdr:nvSpPr>
          <xdr:spPr>
            <a:xfrm>
              <a:off x="13591462975"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370</xdr:row>
      <xdr:rowOff>41275</xdr:rowOff>
    </xdr:from>
    <xdr:ext cx="590550"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52D21407-C6A3-CB4E-A0BE-D0AA54E533BD}"/>
                </a:ext>
              </a:extLst>
            </xdr:cNvPr>
            <xdr:cNvSpPr txBox="1"/>
          </xdr:nvSpPr>
          <xdr:spPr>
            <a:xfrm>
              <a:off x="13593760383"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52D21407-C6A3-CB4E-A0BE-D0AA54E533BD}"/>
                </a:ext>
              </a:extLst>
            </xdr:cNvPr>
            <xdr:cNvSpPr txBox="1"/>
          </xdr:nvSpPr>
          <xdr:spPr>
            <a:xfrm>
              <a:off x="13593760383"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692150</xdr:colOff>
      <xdr:row>365</xdr:row>
      <xdr:rowOff>76200</xdr:rowOff>
    </xdr:from>
    <xdr:to>
      <xdr:col>6</xdr:col>
      <xdr:colOff>311150</xdr:colOff>
      <xdr:row>369</xdr:row>
      <xdr:rowOff>171450</xdr:rowOff>
    </xdr:to>
    <xdr:cxnSp macro="">
      <xdr:nvCxnSpPr>
        <xdr:cNvPr id="281" name="Straight Connector 280">
          <a:extLst>
            <a:ext uri="{FF2B5EF4-FFF2-40B4-BE49-F238E27FC236}">
              <a16:creationId xmlns:a16="http://schemas.microsoft.com/office/drawing/2014/main" id="{BB0FEF1B-8AAC-6A49-95EE-3E1F1F7D72A4}"/>
            </a:ext>
          </a:extLst>
        </xdr:cNvPr>
        <xdr:cNvCxnSpPr/>
      </xdr:nvCxnSpPr>
      <xdr:spPr>
        <a:xfrm flipV="1">
          <a:off x="13592380316" y="742442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44450</xdr:colOff>
      <xdr:row>365</xdr:row>
      <xdr:rowOff>76200</xdr:rowOff>
    </xdr:from>
    <xdr:to>
      <xdr:col>6</xdr:col>
      <xdr:colOff>355600</xdr:colOff>
      <xdr:row>369</xdr:row>
      <xdr:rowOff>88900</xdr:rowOff>
    </xdr:to>
    <xdr:cxnSp macro="">
      <xdr:nvCxnSpPr>
        <xdr:cNvPr id="282" name="Straight Connector 281">
          <a:extLst>
            <a:ext uri="{FF2B5EF4-FFF2-40B4-BE49-F238E27FC236}">
              <a16:creationId xmlns:a16="http://schemas.microsoft.com/office/drawing/2014/main" id="{B523766A-786B-274A-B6D5-36938AE04F95}"/>
            </a:ext>
          </a:extLst>
        </xdr:cNvPr>
        <xdr:cNvCxnSpPr/>
      </xdr:nvCxnSpPr>
      <xdr:spPr>
        <a:xfrm>
          <a:off x="13592335866" y="74244200"/>
          <a:ext cx="1140884"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44450</xdr:colOff>
      <xdr:row>364</xdr:row>
      <xdr:rowOff>123825</xdr:rowOff>
    </xdr:from>
    <xdr:ext cx="1174868" cy="172227"/>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A79FB56D-ABF1-BB4B-8F86-502D9ECEECB9}"/>
                </a:ext>
              </a:extLst>
            </xdr:cNvPr>
            <xdr:cNvSpPr txBox="1"/>
          </xdr:nvSpPr>
          <xdr:spPr>
            <a:xfrm>
              <a:off x="13589812682" y="74088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83" name="TextBox 282">
              <a:extLst>
                <a:ext uri="{FF2B5EF4-FFF2-40B4-BE49-F238E27FC236}">
                  <a16:creationId xmlns:a16="http://schemas.microsoft.com/office/drawing/2014/main" id="{A79FB56D-ABF1-BB4B-8F86-502D9ECEECB9}"/>
                </a:ext>
              </a:extLst>
            </xdr:cNvPr>
            <xdr:cNvSpPr txBox="1"/>
          </xdr:nvSpPr>
          <xdr:spPr>
            <a:xfrm>
              <a:off x="13589812682" y="74088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4</xdr:col>
      <xdr:colOff>184150</xdr:colOff>
      <xdr:row>368</xdr:row>
      <xdr:rowOff>193675</xdr:rowOff>
    </xdr:from>
    <xdr:ext cx="1174868"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197F8AD-2AFB-8F43-B402-AA76528F2DE0}"/>
                </a:ext>
              </a:extLst>
            </xdr:cNvPr>
            <xdr:cNvSpPr txBox="1"/>
          </xdr:nvSpPr>
          <xdr:spPr>
            <a:xfrm>
              <a:off x="13592991915" y="74971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197F8AD-2AFB-8F43-B402-AA76528F2DE0}"/>
                </a:ext>
              </a:extLst>
            </xdr:cNvPr>
            <xdr:cNvSpPr txBox="1"/>
          </xdr:nvSpPr>
          <xdr:spPr>
            <a:xfrm>
              <a:off x="13592991915" y="74971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460023</xdr:colOff>
      <xdr:row>367</xdr:row>
      <xdr:rowOff>33867</xdr:rowOff>
    </xdr:from>
    <xdr:to>
      <xdr:col>5</xdr:col>
      <xdr:colOff>629356</xdr:colOff>
      <xdr:row>367</xdr:row>
      <xdr:rowOff>201789</xdr:rowOff>
    </xdr:to>
    <xdr:sp macro="" textlink="">
      <xdr:nvSpPr>
        <xdr:cNvPr id="285" name="Oval 284">
          <a:extLst>
            <a:ext uri="{FF2B5EF4-FFF2-40B4-BE49-F238E27FC236}">
              <a16:creationId xmlns:a16="http://schemas.microsoft.com/office/drawing/2014/main" id="{EA116B68-58F1-354C-A95E-C2C05C2BCEFB}"/>
            </a:ext>
          </a:extLst>
        </xdr:cNvPr>
        <xdr:cNvSpPr/>
      </xdr:nvSpPr>
      <xdr:spPr>
        <a:xfrm>
          <a:off x="13589572910" y="746082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378884</xdr:colOff>
      <xdr:row>366</xdr:row>
      <xdr:rowOff>25400</xdr:rowOff>
    </xdr:from>
    <xdr:to>
      <xdr:col>5</xdr:col>
      <xdr:colOff>827617</xdr:colOff>
      <xdr:row>370</xdr:row>
      <xdr:rowOff>120650</xdr:rowOff>
    </xdr:to>
    <xdr:cxnSp macro="">
      <xdr:nvCxnSpPr>
        <xdr:cNvPr id="286" name="Straight Connector 285">
          <a:extLst>
            <a:ext uri="{FF2B5EF4-FFF2-40B4-BE49-F238E27FC236}">
              <a16:creationId xmlns:a16="http://schemas.microsoft.com/office/drawing/2014/main" id="{C61045B1-3624-9802-5654-5E127FA9161F}"/>
            </a:ext>
          </a:extLst>
        </xdr:cNvPr>
        <xdr:cNvCxnSpPr/>
      </xdr:nvCxnSpPr>
      <xdr:spPr>
        <a:xfrm flipV="1">
          <a:off x="13589374649" y="743966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552449</xdr:colOff>
      <xdr:row>365</xdr:row>
      <xdr:rowOff>132292</xdr:rowOff>
    </xdr:from>
    <xdr:ext cx="1174868"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D6D9301E-D00D-AC86-4885-7631DF5404DE}"/>
                </a:ext>
              </a:extLst>
            </xdr:cNvPr>
            <xdr:cNvSpPr txBox="1"/>
          </xdr:nvSpPr>
          <xdr:spPr>
            <a:xfrm>
              <a:off x="13590134416" y="743002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87" name="TextBox 286">
              <a:extLst>
                <a:ext uri="{FF2B5EF4-FFF2-40B4-BE49-F238E27FC236}">
                  <a16:creationId xmlns:a16="http://schemas.microsoft.com/office/drawing/2014/main" id="{D6D9301E-D00D-AC86-4885-7631DF5404DE}"/>
                </a:ext>
              </a:extLst>
            </xdr:cNvPr>
            <xdr:cNvSpPr txBox="1"/>
          </xdr:nvSpPr>
          <xdr:spPr>
            <a:xfrm>
              <a:off x="13590134416" y="743002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5</xdr:col>
      <xdr:colOff>180623</xdr:colOff>
      <xdr:row>368</xdr:row>
      <xdr:rowOff>50801</xdr:rowOff>
    </xdr:from>
    <xdr:to>
      <xdr:col>5</xdr:col>
      <xdr:colOff>349956</xdr:colOff>
      <xdr:row>369</xdr:row>
      <xdr:rowOff>15523</xdr:rowOff>
    </xdr:to>
    <xdr:sp macro="" textlink="">
      <xdr:nvSpPr>
        <xdr:cNvPr id="288" name="Oval 287">
          <a:extLst>
            <a:ext uri="{FF2B5EF4-FFF2-40B4-BE49-F238E27FC236}">
              <a16:creationId xmlns:a16="http://schemas.microsoft.com/office/drawing/2014/main" id="{3D9CD67F-10F7-D35A-8256-33D463582FF6}"/>
            </a:ext>
          </a:extLst>
        </xdr:cNvPr>
        <xdr:cNvSpPr/>
      </xdr:nvSpPr>
      <xdr:spPr>
        <a:xfrm>
          <a:off x="13589852310" y="74828401"/>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228600</xdr:colOff>
      <xdr:row>370</xdr:row>
      <xdr:rowOff>67734</xdr:rowOff>
    </xdr:from>
    <xdr:ext cx="1809868" cy="172227"/>
    <mc:AlternateContent xmlns:mc="http://schemas.openxmlformats.org/markup-compatibility/2006" xmlns:a14="http://schemas.microsoft.com/office/drawing/2010/main">
      <mc:Choice Requires="a14">
        <xdr:sp macro="" textlink="">
          <xdr:nvSpPr>
            <xdr:cNvPr id="289" name="TextBox 288">
              <a:extLst>
                <a:ext uri="{FF2B5EF4-FFF2-40B4-BE49-F238E27FC236}">
                  <a16:creationId xmlns:a16="http://schemas.microsoft.com/office/drawing/2014/main" id="{E56D4BA0-9D8C-A511-4DC9-7EF24756C9C5}"/>
                </a:ext>
              </a:extLst>
            </xdr:cNvPr>
            <xdr:cNvSpPr txBox="1"/>
          </xdr:nvSpPr>
          <xdr:spPr>
            <a:xfrm>
              <a:off x="13585674598" y="75251734"/>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9" name="TextBox 288">
              <a:extLst>
                <a:ext uri="{FF2B5EF4-FFF2-40B4-BE49-F238E27FC236}">
                  <a16:creationId xmlns:a16="http://schemas.microsoft.com/office/drawing/2014/main" id="{E56D4BA0-9D8C-A511-4DC9-7EF24756C9C5}"/>
                </a:ext>
              </a:extLst>
            </xdr:cNvPr>
            <xdr:cNvSpPr txBox="1"/>
          </xdr:nvSpPr>
          <xdr:spPr>
            <a:xfrm>
              <a:off x="13585674598" y="75251734"/>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5</xdr:col>
      <xdr:colOff>609599</xdr:colOff>
      <xdr:row>373</xdr:row>
      <xdr:rowOff>0</xdr:rowOff>
    </xdr:from>
    <xdr:to>
      <xdr:col>7</xdr:col>
      <xdr:colOff>550333</xdr:colOff>
      <xdr:row>374</xdr:row>
      <xdr:rowOff>50800</xdr:rowOff>
    </xdr:to>
    <xdr:cxnSp macro="">
      <xdr:nvCxnSpPr>
        <xdr:cNvPr id="291" name="Straight Arrow Connector 290">
          <a:extLst>
            <a:ext uri="{FF2B5EF4-FFF2-40B4-BE49-F238E27FC236}">
              <a16:creationId xmlns:a16="http://schemas.microsoft.com/office/drawing/2014/main" id="{00A534B6-1ADB-F34D-AF76-7146D8718FD4}"/>
            </a:ext>
          </a:extLst>
        </xdr:cNvPr>
        <xdr:cNvCxnSpPr/>
      </xdr:nvCxnSpPr>
      <xdr:spPr>
        <a:xfrm flipV="1">
          <a:off x="13587992467" y="75793600"/>
          <a:ext cx="1600200" cy="254000"/>
        </a:xfrm>
        <a:prstGeom prst="straightConnector1">
          <a:avLst/>
        </a:prstGeom>
        <a:ln w="19050" cap="flat" cmpd="sng" algn="ctr">
          <a:solidFill>
            <a:schemeClr val="accent5"/>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76200</xdr:colOff>
      <xdr:row>373</xdr:row>
      <xdr:rowOff>8467</xdr:rowOff>
    </xdr:from>
    <xdr:ext cx="1809868" cy="172227"/>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BAE56CF8-9267-A1C5-32D1-848A3CE344FD}"/>
                </a:ext>
              </a:extLst>
            </xdr:cNvPr>
            <xdr:cNvSpPr txBox="1"/>
          </xdr:nvSpPr>
          <xdr:spPr>
            <a:xfrm>
              <a:off x="13589145932" y="75802067"/>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92" name="TextBox 291">
              <a:extLst>
                <a:ext uri="{FF2B5EF4-FFF2-40B4-BE49-F238E27FC236}">
                  <a16:creationId xmlns:a16="http://schemas.microsoft.com/office/drawing/2014/main" id="{BAE56CF8-9267-A1C5-32D1-848A3CE344FD}"/>
                </a:ext>
              </a:extLst>
            </xdr:cNvPr>
            <xdr:cNvSpPr txBox="1"/>
          </xdr:nvSpPr>
          <xdr:spPr>
            <a:xfrm>
              <a:off x="13589145932" y="75802067"/>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5</xdr:col>
      <xdr:colOff>499532</xdr:colOff>
      <xdr:row>375</xdr:row>
      <xdr:rowOff>93133</xdr:rowOff>
    </xdr:from>
    <xdr:to>
      <xdr:col>7</xdr:col>
      <xdr:colOff>558800</xdr:colOff>
      <xdr:row>378</xdr:row>
      <xdr:rowOff>67733</xdr:rowOff>
    </xdr:to>
    <xdr:cxnSp macro="">
      <xdr:nvCxnSpPr>
        <xdr:cNvPr id="294" name="Straight Arrow Connector 293">
          <a:extLst>
            <a:ext uri="{FF2B5EF4-FFF2-40B4-BE49-F238E27FC236}">
              <a16:creationId xmlns:a16="http://schemas.microsoft.com/office/drawing/2014/main" id="{ECF47015-949B-7523-E8B3-2BD3C6CF047E}"/>
            </a:ext>
          </a:extLst>
        </xdr:cNvPr>
        <xdr:cNvCxnSpPr/>
      </xdr:nvCxnSpPr>
      <xdr:spPr>
        <a:xfrm>
          <a:off x="13587984000" y="76293133"/>
          <a:ext cx="1718734" cy="584200"/>
        </a:xfrm>
        <a:prstGeom prst="straightConnector1">
          <a:avLst/>
        </a:prstGeom>
        <a:ln w="19050" cap="flat" cmpd="sng" algn="ctr">
          <a:solidFill>
            <a:schemeClr val="accent5"/>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778933</xdr:colOff>
      <xdr:row>378</xdr:row>
      <xdr:rowOff>42333</xdr:rowOff>
    </xdr:from>
    <xdr:ext cx="1809868"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6ADCBD13-62F3-9AC8-5476-522B357CACC2}"/>
                </a:ext>
              </a:extLst>
            </xdr:cNvPr>
            <xdr:cNvSpPr txBox="1"/>
          </xdr:nvSpPr>
          <xdr:spPr>
            <a:xfrm>
              <a:off x="13589272932" y="76851933"/>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6ADCBD13-62F3-9AC8-5476-522B357CACC2}"/>
                </a:ext>
              </a:extLst>
            </xdr:cNvPr>
            <xdr:cNvSpPr txBox="1"/>
          </xdr:nvSpPr>
          <xdr:spPr>
            <a:xfrm>
              <a:off x="13589272932" y="76851933"/>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550333</xdr:colOff>
      <xdr:row>375</xdr:row>
      <xdr:rowOff>59266</xdr:rowOff>
    </xdr:from>
    <xdr:to>
      <xdr:col>7</xdr:col>
      <xdr:colOff>338667</xdr:colOff>
      <xdr:row>376</xdr:row>
      <xdr:rowOff>42333</xdr:rowOff>
    </xdr:to>
    <xdr:cxnSp macro="">
      <xdr:nvCxnSpPr>
        <xdr:cNvPr id="297" name="Straight Arrow Connector 296">
          <a:extLst>
            <a:ext uri="{FF2B5EF4-FFF2-40B4-BE49-F238E27FC236}">
              <a16:creationId xmlns:a16="http://schemas.microsoft.com/office/drawing/2014/main" id="{F718D39C-A309-747F-B49C-77974FAD0399}"/>
            </a:ext>
          </a:extLst>
        </xdr:cNvPr>
        <xdr:cNvCxnSpPr/>
      </xdr:nvCxnSpPr>
      <xdr:spPr>
        <a:xfrm>
          <a:off x="13588204133" y="76259266"/>
          <a:ext cx="3937000" cy="186267"/>
        </a:xfrm>
        <a:prstGeom prst="straightConnector1">
          <a:avLst/>
        </a:prstGeom>
        <a:ln w="19050" cap="flat" cmpd="sng" algn="ctr">
          <a:solidFill>
            <a:schemeClr val="accent5"/>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643466</xdr:colOff>
      <xdr:row>377</xdr:row>
      <xdr:rowOff>33867</xdr:rowOff>
    </xdr:from>
    <xdr:to>
      <xdr:col>2</xdr:col>
      <xdr:colOff>812799</xdr:colOff>
      <xdr:row>380</xdr:row>
      <xdr:rowOff>0</xdr:rowOff>
    </xdr:to>
    <xdr:sp macro="" textlink="">
      <xdr:nvSpPr>
        <xdr:cNvPr id="299" name="Right Brace 298">
          <a:extLst>
            <a:ext uri="{FF2B5EF4-FFF2-40B4-BE49-F238E27FC236}">
              <a16:creationId xmlns:a16="http://schemas.microsoft.com/office/drawing/2014/main" id="{FA43484F-AC47-1E07-6F35-65F44EAD2B22}"/>
            </a:ext>
          </a:extLst>
        </xdr:cNvPr>
        <xdr:cNvSpPr/>
      </xdr:nvSpPr>
      <xdr:spPr>
        <a:xfrm>
          <a:off x="13591878667" y="76640267"/>
          <a:ext cx="169333" cy="575733"/>
        </a:xfrm>
        <a:prstGeom prst="rightBrace">
          <a:avLst/>
        </a:prstGeom>
      </xdr:spPr>
      <xdr:style>
        <a:lnRef idx="2">
          <a:schemeClr val="accent5"/>
        </a:lnRef>
        <a:fillRef idx="0">
          <a:schemeClr val="accent5"/>
        </a:fillRef>
        <a:effectRef idx="1">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622300</xdr:colOff>
      <xdr:row>422</xdr:row>
      <xdr:rowOff>133350</xdr:rowOff>
    </xdr:from>
    <xdr:to>
      <xdr:col>5</xdr:col>
      <xdr:colOff>628650</xdr:colOff>
      <xdr:row>429</xdr:row>
      <xdr:rowOff>76200</xdr:rowOff>
    </xdr:to>
    <xdr:cxnSp macro="">
      <xdr:nvCxnSpPr>
        <xdr:cNvPr id="316" name="Straight Arrow Connector 315">
          <a:extLst>
            <a:ext uri="{FF2B5EF4-FFF2-40B4-BE49-F238E27FC236}">
              <a16:creationId xmlns:a16="http://schemas.microsoft.com/office/drawing/2014/main" id="{D0D982AB-3A24-8146-9D62-D0FA394F98EB}"/>
            </a:ext>
          </a:extLst>
        </xdr:cNvPr>
        <xdr:cNvCxnSpPr/>
      </xdr:nvCxnSpPr>
      <xdr:spPr>
        <a:xfrm flipH="1" flipV="1">
          <a:off x="13588743883" y="740981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419100</xdr:colOff>
      <xdr:row>428</xdr:row>
      <xdr:rowOff>146050</xdr:rowOff>
    </xdr:from>
    <xdr:to>
      <xdr:col>5</xdr:col>
      <xdr:colOff>768350</xdr:colOff>
      <xdr:row>428</xdr:row>
      <xdr:rowOff>146050</xdr:rowOff>
    </xdr:to>
    <xdr:cxnSp macro="">
      <xdr:nvCxnSpPr>
        <xdr:cNvPr id="317" name="Straight Arrow Connector 316">
          <a:extLst>
            <a:ext uri="{FF2B5EF4-FFF2-40B4-BE49-F238E27FC236}">
              <a16:creationId xmlns:a16="http://schemas.microsoft.com/office/drawing/2014/main" id="{39BA80E3-73BC-6541-BD32-2F8F4ABD1948}"/>
            </a:ext>
          </a:extLst>
        </xdr:cNvPr>
        <xdr:cNvCxnSpPr/>
      </xdr:nvCxnSpPr>
      <xdr:spPr>
        <a:xfrm>
          <a:off x="13588604183" y="753300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53623</xdr:colOff>
      <xdr:row>421</xdr:row>
      <xdr:rowOff>142170</xdr:rowOff>
    </xdr:from>
    <xdr:ext cx="1174868"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BE62BACE-1F18-BF4D-846A-2B43628C8EC6}"/>
                </a:ext>
              </a:extLst>
            </xdr:cNvPr>
            <xdr:cNvSpPr txBox="1"/>
          </xdr:nvSpPr>
          <xdr:spPr>
            <a:xfrm>
              <a:off x="13588144042"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BE62BACE-1F18-BF4D-846A-2B43628C8EC6}"/>
                </a:ext>
              </a:extLst>
            </xdr:cNvPr>
            <xdr:cNvSpPr txBox="1"/>
          </xdr:nvSpPr>
          <xdr:spPr>
            <a:xfrm>
              <a:off x="13588144042"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3</xdr:col>
      <xdr:colOff>0</xdr:colOff>
      <xdr:row>428</xdr:row>
      <xdr:rowOff>41275</xdr:rowOff>
    </xdr:from>
    <xdr:ext cx="590550"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6C9A3BAC-2168-D848-B4F5-D7F85EC91399}"/>
                </a:ext>
              </a:extLst>
            </xdr:cNvPr>
            <xdr:cNvSpPr txBox="1"/>
          </xdr:nvSpPr>
          <xdr:spPr>
            <a:xfrm>
              <a:off x="13590441450"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6C9A3BAC-2168-D848-B4F5-D7F85EC91399}"/>
                </a:ext>
              </a:extLst>
            </xdr:cNvPr>
            <xdr:cNvSpPr txBox="1"/>
          </xdr:nvSpPr>
          <xdr:spPr>
            <a:xfrm>
              <a:off x="13590441450"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99484</xdr:colOff>
      <xdr:row>421</xdr:row>
      <xdr:rowOff>160867</xdr:rowOff>
    </xdr:from>
    <xdr:to>
      <xdr:col>5</xdr:col>
      <xdr:colOff>548217</xdr:colOff>
      <xdr:row>426</xdr:row>
      <xdr:rowOff>52917</xdr:rowOff>
    </xdr:to>
    <xdr:cxnSp macro="">
      <xdr:nvCxnSpPr>
        <xdr:cNvPr id="320" name="Straight Connector 319">
          <a:extLst>
            <a:ext uri="{FF2B5EF4-FFF2-40B4-BE49-F238E27FC236}">
              <a16:creationId xmlns:a16="http://schemas.microsoft.com/office/drawing/2014/main" id="{3CEE757C-E476-6849-A833-DE164F36A7A2}"/>
            </a:ext>
          </a:extLst>
        </xdr:cNvPr>
        <xdr:cNvCxnSpPr/>
      </xdr:nvCxnSpPr>
      <xdr:spPr>
        <a:xfrm flipV="1">
          <a:off x="13589654049" y="85708067"/>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660400</xdr:colOff>
      <xdr:row>423</xdr:row>
      <xdr:rowOff>76200</xdr:rowOff>
    </xdr:from>
    <xdr:to>
      <xdr:col>5</xdr:col>
      <xdr:colOff>355600</xdr:colOff>
      <xdr:row>428</xdr:row>
      <xdr:rowOff>33867</xdr:rowOff>
    </xdr:to>
    <xdr:cxnSp macro="">
      <xdr:nvCxnSpPr>
        <xdr:cNvPr id="321" name="Straight Connector 320">
          <a:extLst>
            <a:ext uri="{FF2B5EF4-FFF2-40B4-BE49-F238E27FC236}">
              <a16:creationId xmlns:a16="http://schemas.microsoft.com/office/drawing/2014/main" id="{FDA7A843-854E-6242-B2A8-9BA48470D11A}"/>
            </a:ext>
          </a:extLst>
        </xdr:cNvPr>
        <xdr:cNvCxnSpPr/>
      </xdr:nvCxnSpPr>
      <xdr:spPr>
        <a:xfrm>
          <a:off x="13589846666" y="86029800"/>
          <a:ext cx="1354667" cy="97366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256117</xdr:colOff>
      <xdr:row>421</xdr:row>
      <xdr:rowOff>30692</xdr:rowOff>
    </xdr:from>
    <xdr:ext cx="1174868"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DE4392CD-509C-6D4B-94DE-3A0679DF2DCF}"/>
                </a:ext>
              </a:extLst>
            </xdr:cNvPr>
            <xdr:cNvSpPr txBox="1"/>
          </xdr:nvSpPr>
          <xdr:spPr>
            <a:xfrm>
              <a:off x="13590430748" y="855778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r>
                      <a:rPr lang="he-IL" sz="1100" b="0" i="0">
                        <a:latin typeface="Cambria Math" panose="02040503050406030204" pitchFamily="18" charset="0"/>
                      </a:rPr>
                      <m:t>(</m:t>
                    </m:r>
                    <m:r>
                      <m:rPr>
                        <m:sty m:val="p"/>
                      </m:rPr>
                      <a:rPr lang="en-US" sz="1100" b="0" i="0">
                        <a:latin typeface="Cambria Math" panose="02040503050406030204" pitchFamily="18" charset="0"/>
                      </a:rPr>
                      <m:t>no</m:t>
                    </m:r>
                    <m:r>
                      <a:rPr lang="en-US" sz="1100" b="0" i="0">
                        <a:latin typeface="Cambria Math" panose="02040503050406030204" pitchFamily="18" charset="0"/>
                      </a:rPr>
                      <m:t> </m:t>
                    </m:r>
                    <m:r>
                      <m:rPr>
                        <m:sty m:val="p"/>
                      </m:rPr>
                      <a:rPr lang="en-US" sz="1100" b="0" i="0">
                        <a:latin typeface="Cambria Math" panose="02040503050406030204" pitchFamily="18" charset="0"/>
                      </a:rPr>
                      <m:t>sub</m:t>
                    </m:r>
                    <m:r>
                      <a:rPr lang="en-US" sz="1100" b="0" i="0">
                        <a:latin typeface="Cambria Math" panose="02040503050406030204" pitchFamily="18" charset="0"/>
                      </a:rPr>
                      <m:t>)</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DE4392CD-509C-6D4B-94DE-3A0679DF2DCF}"/>
                </a:ext>
              </a:extLst>
            </xdr:cNvPr>
            <xdr:cNvSpPr txBox="1"/>
          </xdr:nvSpPr>
          <xdr:spPr>
            <a:xfrm>
              <a:off x="13590430748" y="855778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 (</a:t>
              </a:r>
              <a:r>
                <a:rPr lang="en-US" sz="1100" b="0" i="0">
                  <a:latin typeface="Cambria Math" panose="02040503050406030204" pitchFamily="18" charset="0"/>
                </a:rPr>
                <a:t>no sub)</a:t>
              </a:r>
              <a:endParaRPr lang="en-US" sz="1100"/>
            </a:p>
          </xdr:txBody>
        </xdr:sp>
      </mc:Fallback>
    </mc:AlternateContent>
    <xdr:clientData/>
  </xdr:oneCellAnchor>
  <xdr:oneCellAnchor>
    <xdr:from>
      <xdr:col>2</xdr:col>
      <xdr:colOff>793749</xdr:colOff>
      <xdr:row>427</xdr:row>
      <xdr:rowOff>7408</xdr:rowOff>
    </xdr:from>
    <xdr:ext cx="1174868"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EC823B0-28FF-4142-9F7F-B866352E21D3}"/>
                </a:ext>
              </a:extLst>
            </xdr:cNvPr>
            <xdr:cNvSpPr txBox="1"/>
          </xdr:nvSpPr>
          <xdr:spPr>
            <a:xfrm>
              <a:off x="13590722849" y="86773808"/>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CEC823B0-28FF-4142-9F7F-B866352E21D3}"/>
                </a:ext>
              </a:extLst>
            </xdr:cNvPr>
            <xdr:cNvSpPr txBox="1"/>
          </xdr:nvSpPr>
          <xdr:spPr>
            <a:xfrm>
              <a:off x="13590722849" y="86773808"/>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4</xdr:col>
      <xdr:colOff>807156</xdr:colOff>
      <xdr:row>424</xdr:row>
      <xdr:rowOff>25400</xdr:rowOff>
    </xdr:from>
    <xdr:to>
      <xdr:col>5</xdr:col>
      <xdr:colOff>146755</xdr:colOff>
      <xdr:row>424</xdr:row>
      <xdr:rowOff>193322</xdr:rowOff>
    </xdr:to>
    <xdr:sp macro="" textlink="">
      <xdr:nvSpPr>
        <xdr:cNvPr id="324" name="Oval 323">
          <a:extLst>
            <a:ext uri="{FF2B5EF4-FFF2-40B4-BE49-F238E27FC236}">
              <a16:creationId xmlns:a16="http://schemas.microsoft.com/office/drawing/2014/main" id="{AB4B906D-E979-BE4A-86CF-D50672B2CA2A}"/>
            </a:ext>
          </a:extLst>
        </xdr:cNvPr>
        <xdr:cNvSpPr/>
      </xdr:nvSpPr>
      <xdr:spPr>
        <a:xfrm>
          <a:off x="13590055511" y="86182200"/>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565150</xdr:colOff>
      <xdr:row>423</xdr:row>
      <xdr:rowOff>16933</xdr:rowOff>
    </xdr:from>
    <xdr:to>
      <xdr:col>5</xdr:col>
      <xdr:colOff>184149</xdr:colOff>
      <xdr:row>427</xdr:row>
      <xdr:rowOff>112183</xdr:rowOff>
    </xdr:to>
    <xdr:cxnSp macro="">
      <xdr:nvCxnSpPr>
        <xdr:cNvPr id="325" name="Straight Connector 324">
          <a:extLst>
            <a:ext uri="{FF2B5EF4-FFF2-40B4-BE49-F238E27FC236}">
              <a16:creationId xmlns:a16="http://schemas.microsoft.com/office/drawing/2014/main" id="{60026F8D-905B-0C46-8912-27D8E0621605}"/>
            </a:ext>
          </a:extLst>
        </xdr:cNvPr>
        <xdr:cNvCxnSpPr/>
      </xdr:nvCxnSpPr>
      <xdr:spPr>
        <a:xfrm flipV="1">
          <a:off x="13590018117" y="85970533"/>
          <a:ext cx="1278466"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501649</xdr:colOff>
      <xdr:row>422</xdr:row>
      <xdr:rowOff>64559</xdr:rowOff>
    </xdr:from>
    <xdr:ext cx="1174868"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B0657433-C777-2247-B753-E336565E98B9}"/>
                </a:ext>
              </a:extLst>
            </xdr:cNvPr>
            <xdr:cNvSpPr txBox="1"/>
          </xdr:nvSpPr>
          <xdr:spPr>
            <a:xfrm>
              <a:off x="13591014949" y="858149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𝑠𝑢𝑏</m:t>
                    </m:r>
                    <m:r>
                      <a:rPr lang="en-US" sz="1100" b="0" i="1">
                        <a:latin typeface="Cambria Math" panose="02040503050406030204" pitchFamily="18" charset="0"/>
                      </a:rPr>
                      <m:t>=28)</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B0657433-C777-2247-B753-E336565E98B9}"/>
                </a:ext>
              </a:extLst>
            </xdr:cNvPr>
            <xdr:cNvSpPr txBox="1"/>
          </xdr:nvSpPr>
          <xdr:spPr>
            <a:xfrm>
              <a:off x="13591014949" y="858149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r>
                <a:rPr lang="en-US" sz="1100" b="0" i="0">
                  <a:latin typeface="Cambria Math" panose="02040503050406030204" pitchFamily="18" charset="0"/>
                </a:rPr>
                <a:t> (𝑠𝑢𝑏=28)</a:t>
              </a:r>
              <a:endParaRPr lang="en-US" sz="1100"/>
            </a:p>
          </xdr:txBody>
        </xdr:sp>
      </mc:Fallback>
    </mc:AlternateContent>
    <xdr:clientData/>
  </xdr:oneCellAnchor>
  <xdr:twoCellAnchor>
    <xdr:from>
      <xdr:col>4</xdr:col>
      <xdr:colOff>400756</xdr:colOff>
      <xdr:row>425</xdr:row>
      <xdr:rowOff>84668</xdr:rowOff>
    </xdr:from>
    <xdr:to>
      <xdr:col>4</xdr:col>
      <xdr:colOff>570089</xdr:colOff>
      <xdr:row>426</xdr:row>
      <xdr:rowOff>49390</xdr:rowOff>
    </xdr:to>
    <xdr:sp macro="" textlink="">
      <xdr:nvSpPr>
        <xdr:cNvPr id="327" name="Oval 326">
          <a:extLst>
            <a:ext uri="{FF2B5EF4-FFF2-40B4-BE49-F238E27FC236}">
              <a16:creationId xmlns:a16="http://schemas.microsoft.com/office/drawing/2014/main" id="{66BDF8FF-2B4E-3A4E-BBC0-BE9CB208CB40}"/>
            </a:ext>
          </a:extLst>
        </xdr:cNvPr>
        <xdr:cNvSpPr/>
      </xdr:nvSpPr>
      <xdr:spPr>
        <a:xfrm>
          <a:off x="13590461911" y="86444668"/>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82550</xdr:colOff>
      <xdr:row>424</xdr:row>
      <xdr:rowOff>67733</xdr:rowOff>
    </xdr:from>
    <xdr:to>
      <xdr:col>4</xdr:col>
      <xdr:colOff>531283</xdr:colOff>
      <xdr:row>428</xdr:row>
      <xdr:rowOff>162983</xdr:rowOff>
    </xdr:to>
    <xdr:cxnSp macro="">
      <xdr:nvCxnSpPr>
        <xdr:cNvPr id="329" name="Straight Connector 328">
          <a:extLst>
            <a:ext uri="{FF2B5EF4-FFF2-40B4-BE49-F238E27FC236}">
              <a16:creationId xmlns:a16="http://schemas.microsoft.com/office/drawing/2014/main" id="{8E2136E0-99AD-6658-F7DA-687CFAAA974C}"/>
            </a:ext>
          </a:extLst>
        </xdr:cNvPr>
        <xdr:cNvCxnSpPr/>
      </xdr:nvCxnSpPr>
      <xdr:spPr>
        <a:xfrm flipV="1">
          <a:off x="13590500717" y="86224533"/>
          <a:ext cx="1278466"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2822</xdr:colOff>
      <xdr:row>426</xdr:row>
      <xdr:rowOff>143934</xdr:rowOff>
    </xdr:from>
    <xdr:to>
      <xdr:col>4</xdr:col>
      <xdr:colOff>172155</xdr:colOff>
      <xdr:row>427</xdr:row>
      <xdr:rowOff>108656</xdr:rowOff>
    </xdr:to>
    <xdr:sp macro="" textlink="">
      <xdr:nvSpPr>
        <xdr:cNvPr id="330" name="Oval 329">
          <a:extLst>
            <a:ext uri="{FF2B5EF4-FFF2-40B4-BE49-F238E27FC236}">
              <a16:creationId xmlns:a16="http://schemas.microsoft.com/office/drawing/2014/main" id="{86762349-ECC0-0D66-825F-66A85AD53CCB}"/>
            </a:ext>
          </a:extLst>
        </xdr:cNvPr>
        <xdr:cNvSpPr/>
      </xdr:nvSpPr>
      <xdr:spPr>
        <a:xfrm>
          <a:off x="13590859845" y="86707134"/>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814916</xdr:colOff>
      <xdr:row>423</xdr:row>
      <xdr:rowOff>140759</xdr:rowOff>
    </xdr:from>
    <xdr:ext cx="1174868" cy="172227"/>
    <mc:AlternateContent xmlns:mc="http://schemas.openxmlformats.org/markup-compatibility/2006" xmlns:a14="http://schemas.microsoft.com/office/drawing/2010/main">
      <mc:Choice Requires="a14">
        <xdr:sp macro="" textlink="">
          <xdr:nvSpPr>
            <xdr:cNvPr id="331" name="TextBox 330">
              <a:extLst>
                <a:ext uri="{FF2B5EF4-FFF2-40B4-BE49-F238E27FC236}">
                  <a16:creationId xmlns:a16="http://schemas.microsoft.com/office/drawing/2014/main" id="{96FC126C-38C1-6728-D372-9E96A7FFEF88}"/>
                </a:ext>
              </a:extLst>
            </xdr:cNvPr>
            <xdr:cNvSpPr txBox="1"/>
          </xdr:nvSpPr>
          <xdr:spPr>
            <a:xfrm>
              <a:off x="13591531416" y="86094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m:t>
                        </m:r>
                      </m:sub>
                    </m:sSub>
                    <m:r>
                      <a:rPr lang="en-US" sz="1100" b="0" i="1">
                        <a:latin typeface="Cambria Math" panose="02040503050406030204" pitchFamily="18" charset="0"/>
                      </a:rPr>
                      <m:t>(</m:t>
                    </m:r>
                    <m:r>
                      <a:rPr lang="en-US" sz="1100" b="0" i="1">
                        <a:latin typeface="Cambria Math" panose="02040503050406030204" pitchFamily="18" charset="0"/>
                      </a:rPr>
                      <m:t>𝑠𝑢𝑏</m:t>
                    </m:r>
                    <m:r>
                      <a:rPr lang="en-US" sz="1100" b="0" i="1">
                        <a:latin typeface="Cambria Math" panose="02040503050406030204" pitchFamily="18" charset="0"/>
                      </a:rPr>
                      <m:t>=30)</m:t>
                    </m:r>
                  </m:oMath>
                </m:oMathPara>
              </a14:m>
              <a:endParaRPr lang="en-US" sz="1100"/>
            </a:p>
          </xdr:txBody>
        </xdr:sp>
      </mc:Choice>
      <mc:Fallback xmlns="">
        <xdr:sp macro="" textlink="">
          <xdr:nvSpPr>
            <xdr:cNvPr id="331" name="TextBox 330">
              <a:extLst>
                <a:ext uri="{FF2B5EF4-FFF2-40B4-BE49-F238E27FC236}">
                  <a16:creationId xmlns:a16="http://schemas.microsoft.com/office/drawing/2014/main" id="{96FC126C-38C1-6728-D372-9E96A7FFEF88}"/>
                </a:ext>
              </a:extLst>
            </xdr:cNvPr>
            <xdr:cNvSpPr txBox="1"/>
          </xdr:nvSpPr>
          <xdr:spPr>
            <a:xfrm>
              <a:off x="13591531416" y="86094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a:t>
              </a:r>
              <a:r>
                <a:rPr lang="en-US" sz="1100" b="0" i="0">
                  <a:latin typeface="Cambria Math" panose="02040503050406030204" pitchFamily="18" charset="0"/>
                </a:rPr>
                <a:t>2 (𝑠𝑢𝑏=30)</a:t>
              </a:r>
              <a:endParaRPr lang="en-US" sz="1100"/>
            </a:p>
          </xdr:txBody>
        </xdr:sp>
      </mc:Fallback>
    </mc:AlternateContent>
    <xdr:clientData/>
  </xdr:oneCellAnchor>
  <xdr:twoCellAnchor>
    <xdr:from>
      <xdr:col>4</xdr:col>
      <xdr:colOff>516467</xdr:colOff>
      <xdr:row>423</xdr:row>
      <xdr:rowOff>50800</xdr:rowOff>
    </xdr:from>
    <xdr:to>
      <xdr:col>5</xdr:col>
      <xdr:colOff>618066</xdr:colOff>
      <xdr:row>425</xdr:row>
      <xdr:rowOff>118533</xdr:rowOff>
    </xdr:to>
    <xdr:sp macro="" textlink="">
      <xdr:nvSpPr>
        <xdr:cNvPr id="332" name="Rectangle 331">
          <a:extLst>
            <a:ext uri="{FF2B5EF4-FFF2-40B4-BE49-F238E27FC236}">
              <a16:creationId xmlns:a16="http://schemas.microsoft.com/office/drawing/2014/main" id="{5922E2FD-BEE6-AEB7-F40D-7037071984E1}"/>
            </a:ext>
          </a:extLst>
        </xdr:cNvPr>
        <xdr:cNvSpPr/>
      </xdr:nvSpPr>
      <xdr:spPr>
        <a:xfrm>
          <a:off x="13589584200" y="86004400"/>
          <a:ext cx="931333" cy="474133"/>
        </a:xfrm>
        <a:prstGeom prst="rect">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10582</xdr:colOff>
      <xdr:row>429</xdr:row>
      <xdr:rowOff>13758</xdr:rowOff>
    </xdr:from>
    <xdr:ext cx="1174868" cy="10958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C888B0D2-3096-42CC-0DCA-148BB5294F4C}"/>
                </a:ext>
              </a:extLst>
            </xdr:cNvPr>
            <xdr:cNvSpPr txBox="1"/>
          </xdr:nvSpPr>
          <xdr:spPr>
            <a:xfrm>
              <a:off x="13589846550" y="871865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150,000</m:t>
                    </m:r>
                  </m:oMath>
                </m:oMathPara>
              </a14:m>
              <a:endParaRPr lang="en-US" sz="700"/>
            </a:p>
          </xdr:txBody>
        </xdr:sp>
      </mc:Choice>
      <mc:Fallback xmlns="">
        <xdr:sp macro="" textlink="">
          <xdr:nvSpPr>
            <xdr:cNvPr id="334" name="TextBox 333">
              <a:extLst>
                <a:ext uri="{FF2B5EF4-FFF2-40B4-BE49-F238E27FC236}">
                  <a16:creationId xmlns:a16="http://schemas.microsoft.com/office/drawing/2014/main" id="{C888B0D2-3096-42CC-0DCA-148BB5294F4C}"/>
                </a:ext>
              </a:extLst>
            </xdr:cNvPr>
            <xdr:cNvSpPr txBox="1"/>
          </xdr:nvSpPr>
          <xdr:spPr>
            <a:xfrm>
              <a:off x="13589846550" y="871865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150,000</a:t>
              </a:r>
              <a:endParaRPr lang="en-US" sz="700"/>
            </a:p>
          </xdr:txBody>
        </xdr:sp>
      </mc:Fallback>
    </mc:AlternateContent>
    <xdr:clientData/>
  </xdr:oneCellAnchor>
  <xdr:oneCellAnchor>
    <xdr:from>
      <xdr:col>4</xdr:col>
      <xdr:colOff>416981</xdr:colOff>
      <xdr:row>423</xdr:row>
      <xdr:rowOff>157691</xdr:rowOff>
    </xdr:from>
    <xdr:ext cx="1174868" cy="109582"/>
    <mc:AlternateContent xmlns:mc="http://schemas.openxmlformats.org/markup-compatibility/2006" xmlns:a14="http://schemas.microsoft.com/office/drawing/2010/main">
      <mc:Choice Requires="a14">
        <xdr:sp macro="" textlink="">
          <xdr:nvSpPr>
            <xdr:cNvPr id="335" name="TextBox 334">
              <a:extLst>
                <a:ext uri="{FF2B5EF4-FFF2-40B4-BE49-F238E27FC236}">
                  <a16:creationId xmlns:a16="http://schemas.microsoft.com/office/drawing/2014/main" id="{0256C384-4EFF-1D13-9B17-B86E3F3FD24E}"/>
                </a:ext>
              </a:extLst>
            </xdr:cNvPr>
            <xdr:cNvSpPr txBox="1"/>
          </xdr:nvSpPr>
          <xdr:spPr>
            <a:xfrm>
              <a:off x="13589440151" y="86111291"/>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28∗150,000</m:t>
                    </m:r>
                  </m:oMath>
                </m:oMathPara>
              </a14:m>
              <a:endParaRPr lang="en-US" sz="700"/>
            </a:p>
          </xdr:txBody>
        </xdr:sp>
      </mc:Choice>
      <mc:Fallback xmlns="">
        <xdr:sp macro="" textlink="">
          <xdr:nvSpPr>
            <xdr:cNvPr id="335" name="TextBox 334">
              <a:extLst>
                <a:ext uri="{FF2B5EF4-FFF2-40B4-BE49-F238E27FC236}">
                  <a16:creationId xmlns:a16="http://schemas.microsoft.com/office/drawing/2014/main" id="{0256C384-4EFF-1D13-9B17-B86E3F3FD24E}"/>
                </a:ext>
              </a:extLst>
            </xdr:cNvPr>
            <xdr:cNvSpPr txBox="1"/>
          </xdr:nvSpPr>
          <xdr:spPr>
            <a:xfrm>
              <a:off x="13589440151" y="86111291"/>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28∗150,000</a:t>
              </a:r>
              <a:endParaRPr lang="en-US" sz="700"/>
            </a:p>
          </xdr:txBody>
        </xdr:sp>
      </mc:Fallback>
    </mc:AlternateContent>
    <xdr:clientData/>
  </xdr:oneCellAnchor>
  <xdr:oneCellAnchor>
    <xdr:from>
      <xdr:col>4</xdr:col>
      <xdr:colOff>425448</xdr:colOff>
      <xdr:row>424</xdr:row>
      <xdr:rowOff>115358</xdr:rowOff>
    </xdr:from>
    <xdr:ext cx="1174868" cy="109582"/>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97526BE-814B-8D13-1DC2-FEE30DC2C050}"/>
                </a:ext>
              </a:extLst>
            </xdr:cNvPr>
            <xdr:cNvSpPr txBox="1"/>
          </xdr:nvSpPr>
          <xdr:spPr>
            <a:xfrm>
              <a:off x="13589431684" y="862721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4,200,000</m:t>
                    </m:r>
                  </m:oMath>
                </m:oMathPara>
              </a14:m>
              <a:endParaRPr lang="en-US" sz="700"/>
            </a:p>
          </xdr:txBody>
        </xdr:sp>
      </mc:Choice>
      <mc:Fallback xmlns="">
        <xdr:sp macro="" textlink="">
          <xdr:nvSpPr>
            <xdr:cNvPr id="336" name="TextBox 335">
              <a:extLst>
                <a:ext uri="{FF2B5EF4-FFF2-40B4-BE49-F238E27FC236}">
                  <a16:creationId xmlns:a16="http://schemas.microsoft.com/office/drawing/2014/main" id="{797526BE-814B-8D13-1DC2-FEE30DC2C050}"/>
                </a:ext>
              </a:extLst>
            </xdr:cNvPr>
            <xdr:cNvSpPr txBox="1"/>
          </xdr:nvSpPr>
          <xdr:spPr>
            <a:xfrm>
              <a:off x="13589431684" y="862721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4,200,000</a:t>
              </a:r>
              <a:endParaRPr lang="en-US" sz="700"/>
            </a:p>
          </xdr:txBody>
        </xdr:sp>
      </mc:Fallback>
    </mc:AlternateContent>
    <xdr:clientData/>
  </xdr:oneCellAnchor>
  <xdr:oneCellAnchor>
    <xdr:from>
      <xdr:col>3</xdr:col>
      <xdr:colOff>298448</xdr:colOff>
      <xdr:row>428</xdr:row>
      <xdr:rowOff>200024</xdr:rowOff>
    </xdr:from>
    <xdr:ext cx="1174868" cy="109582"/>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00DDBB0E-40EC-7AB8-7BD5-B0F801455184}"/>
                </a:ext>
              </a:extLst>
            </xdr:cNvPr>
            <xdr:cNvSpPr txBox="1"/>
          </xdr:nvSpPr>
          <xdr:spPr>
            <a:xfrm>
              <a:off x="13590388417" y="871696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𝑄</m:t>
                        </m:r>
                      </m:e>
                      <m:sub>
                        <m:r>
                          <a:rPr lang="en-US" sz="700" b="0" i="1">
                            <a:latin typeface="Cambria Math" panose="02040503050406030204" pitchFamily="18" charset="0"/>
                          </a:rPr>
                          <m:t>𝐶</m:t>
                        </m:r>
                      </m:sub>
                    </m:sSub>
                    <m:r>
                      <a:rPr lang="en-US" sz="700" b="0" i="1">
                        <a:latin typeface="Cambria Math" panose="02040503050406030204" pitchFamily="18" charset="0"/>
                      </a:rPr>
                      <m:t>&gt;150,000</m:t>
                    </m:r>
                  </m:oMath>
                </m:oMathPara>
              </a14:m>
              <a:endParaRPr lang="en-US" sz="700"/>
            </a:p>
          </xdr:txBody>
        </xdr:sp>
      </mc:Choice>
      <mc:Fallback xmlns="">
        <xdr:sp macro="" textlink="">
          <xdr:nvSpPr>
            <xdr:cNvPr id="337" name="TextBox 336">
              <a:extLst>
                <a:ext uri="{FF2B5EF4-FFF2-40B4-BE49-F238E27FC236}">
                  <a16:creationId xmlns:a16="http://schemas.microsoft.com/office/drawing/2014/main" id="{00DDBB0E-40EC-7AB8-7BD5-B0F801455184}"/>
                </a:ext>
              </a:extLst>
            </xdr:cNvPr>
            <xdr:cNvSpPr txBox="1"/>
          </xdr:nvSpPr>
          <xdr:spPr>
            <a:xfrm>
              <a:off x="13590388417" y="871696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𝑄_𝐶&gt;150,000</a:t>
              </a:r>
              <a:endParaRPr lang="en-US" sz="700"/>
            </a:p>
          </xdr:txBody>
        </xdr:sp>
      </mc:Fallback>
    </mc:AlternateContent>
    <xdr:clientData/>
  </xdr:oneCellAnchor>
  <xdr:oneCellAnchor>
    <xdr:from>
      <xdr:col>4</xdr:col>
      <xdr:colOff>416981</xdr:colOff>
      <xdr:row>422</xdr:row>
      <xdr:rowOff>73024</xdr:rowOff>
    </xdr:from>
    <xdr:ext cx="1174868" cy="109582"/>
    <mc:AlternateContent xmlns:mc="http://schemas.openxmlformats.org/markup-compatibility/2006" xmlns:a14="http://schemas.microsoft.com/office/drawing/2010/main">
      <mc:Choice Requires="a14">
        <xdr:sp macro="" textlink="">
          <xdr:nvSpPr>
            <xdr:cNvPr id="338" name="TextBox 337">
              <a:extLst>
                <a:ext uri="{FF2B5EF4-FFF2-40B4-BE49-F238E27FC236}">
                  <a16:creationId xmlns:a16="http://schemas.microsoft.com/office/drawing/2014/main" id="{8F4AB1E2-88D3-6E5A-4CEE-51FEA251AEB1}"/>
                </a:ext>
              </a:extLst>
            </xdr:cNvPr>
            <xdr:cNvSpPr txBox="1"/>
          </xdr:nvSpPr>
          <xdr:spPr>
            <a:xfrm>
              <a:off x="13589440151" y="858234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chemeClr val="bg1"/>
                        </a:solidFill>
                        <a:latin typeface="Cambria Math" panose="02040503050406030204" pitchFamily="18" charset="0"/>
                      </a:rPr>
                      <m:t>30∗</m:t>
                    </m:r>
                    <m:sSub>
                      <m:sSubPr>
                        <m:ctrlPr>
                          <a:rPr lang="en-US" sz="700" b="0" i="1">
                            <a:solidFill>
                              <a:schemeClr val="bg1"/>
                            </a:solidFill>
                            <a:latin typeface="Cambria Math" panose="02040503050406030204" pitchFamily="18" charset="0"/>
                          </a:rPr>
                        </m:ctrlPr>
                      </m:sSubPr>
                      <m:e>
                        <m:r>
                          <a:rPr lang="en-US" sz="700" b="0" i="1">
                            <a:solidFill>
                              <a:schemeClr val="bg1"/>
                            </a:solidFill>
                            <a:latin typeface="Cambria Math" panose="02040503050406030204" pitchFamily="18" charset="0"/>
                          </a:rPr>
                          <m:t>𝑄</m:t>
                        </m:r>
                      </m:e>
                      <m:sub>
                        <m:r>
                          <a:rPr lang="en-US" sz="700" b="0" i="1">
                            <a:solidFill>
                              <a:schemeClr val="bg1"/>
                            </a:solidFill>
                            <a:latin typeface="Cambria Math" panose="02040503050406030204" pitchFamily="18" charset="0"/>
                          </a:rPr>
                          <m:t>𝐶</m:t>
                        </m:r>
                      </m:sub>
                    </m:sSub>
                  </m:oMath>
                </m:oMathPara>
              </a14:m>
              <a:endParaRPr lang="en-US" sz="700">
                <a:solidFill>
                  <a:schemeClr val="bg1"/>
                </a:solidFill>
              </a:endParaRPr>
            </a:p>
          </xdr:txBody>
        </xdr:sp>
      </mc:Choice>
      <mc:Fallback xmlns="">
        <xdr:sp macro="" textlink="">
          <xdr:nvSpPr>
            <xdr:cNvPr id="338" name="TextBox 337">
              <a:extLst>
                <a:ext uri="{FF2B5EF4-FFF2-40B4-BE49-F238E27FC236}">
                  <a16:creationId xmlns:a16="http://schemas.microsoft.com/office/drawing/2014/main" id="{8F4AB1E2-88D3-6E5A-4CEE-51FEA251AEB1}"/>
                </a:ext>
              </a:extLst>
            </xdr:cNvPr>
            <xdr:cNvSpPr txBox="1"/>
          </xdr:nvSpPr>
          <xdr:spPr>
            <a:xfrm>
              <a:off x="13589440151" y="858234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chemeClr val="bg1"/>
                  </a:solidFill>
                  <a:latin typeface="Cambria Math" panose="02040503050406030204" pitchFamily="18" charset="0"/>
                </a:rPr>
                <a:t>30∗𝑄_𝐶</a:t>
              </a:r>
              <a:endParaRPr lang="en-US" sz="700">
                <a:solidFill>
                  <a:schemeClr val="bg1"/>
                </a:solidFill>
              </a:endParaRPr>
            </a:p>
          </xdr:txBody>
        </xdr:sp>
      </mc:Fallback>
    </mc:AlternateContent>
    <xdr:clientData/>
  </xdr:oneCellAnchor>
</xdr:wsDr>
</file>

<file path=xl/drawings/drawing16.xml><?xml version="1.0" encoding="utf-8"?>
<xdr:wsDr xmlns:xdr="http://schemas.openxmlformats.org/drawingml/2006/spreadsheetDrawing" xmlns:a="http://schemas.openxmlformats.org/drawingml/2006/main">
  <xdr:twoCellAnchor>
    <xdr:from>
      <xdr:col>2</xdr:col>
      <xdr:colOff>448235</xdr:colOff>
      <xdr:row>31</xdr:row>
      <xdr:rowOff>126999</xdr:rowOff>
    </xdr:from>
    <xdr:to>
      <xdr:col>2</xdr:col>
      <xdr:colOff>463176</xdr:colOff>
      <xdr:row>37</xdr:row>
      <xdr:rowOff>127000</xdr:rowOff>
    </xdr:to>
    <xdr:cxnSp macro="">
      <xdr:nvCxnSpPr>
        <xdr:cNvPr id="3" name="Straight Arrow Connector 2">
          <a:extLst>
            <a:ext uri="{FF2B5EF4-FFF2-40B4-BE49-F238E27FC236}">
              <a16:creationId xmlns:a16="http://schemas.microsoft.com/office/drawing/2014/main" id="{85F95347-2452-4A43-7AD5-9717FE46DCC2}"/>
            </a:ext>
          </a:extLst>
        </xdr:cNvPr>
        <xdr:cNvCxnSpPr/>
      </xdr:nvCxnSpPr>
      <xdr:spPr>
        <a:xfrm flipH="1" flipV="1">
          <a:off x="13584069412" y="5774764"/>
          <a:ext cx="14941" cy="121023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433294</xdr:colOff>
      <xdr:row>36</xdr:row>
      <xdr:rowOff>97118</xdr:rowOff>
    </xdr:from>
    <xdr:to>
      <xdr:col>2</xdr:col>
      <xdr:colOff>784411</xdr:colOff>
      <xdr:row>36</xdr:row>
      <xdr:rowOff>104589</xdr:rowOff>
    </xdr:to>
    <xdr:cxnSp macro="">
      <xdr:nvCxnSpPr>
        <xdr:cNvPr id="4" name="Straight Arrow Connector 3">
          <a:extLst>
            <a:ext uri="{FF2B5EF4-FFF2-40B4-BE49-F238E27FC236}">
              <a16:creationId xmlns:a16="http://schemas.microsoft.com/office/drawing/2014/main" id="{3B2F1883-1D80-59F0-9D1B-15A12736A0B7}"/>
            </a:ext>
          </a:extLst>
        </xdr:cNvPr>
        <xdr:cNvCxnSpPr/>
      </xdr:nvCxnSpPr>
      <xdr:spPr>
        <a:xfrm>
          <a:off x="13583748177" y="6753412"/>
          <a:ext cx="2009588"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239059</xdr:colOff>
      <xdr:row>31</xdr:row>
      <xdr:rowOff>5976</xdr:rowOff>
    </xdr:from>
    <xdr:ext cx="452462"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7014AB5-73C9-5213-8E8B-82A80657A086}"/>
                </a:ext>
              </a:extLst>
            </xdr:cNvPr>
            <xdr:cNvSpPr txBox="1"/>
          </xdr:nvSpPr>
          <xdr:spPr>
            <a:xfrm>
              <a:off x="13583841067" y="565374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C7014AB5-73C9-5213-8E8B-82A80657A086}"/>
                </a:ext>
              </a:extLst>
            </xdr:cNvPr>
            <xdr:cNvSpPr txBox="1"/>
          </xdr:nvSpPr>
          <xdr:spPr>
            <a:xfrm>
              <a:off x="13583841067" y="565374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134471</xdr:colOff>
      <xdr:row>36</xdr:row>
      <xdr:rowOff>20917</xdr:rowOff>
    </xdr:from>
    <xdr:ext cx="452462"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E83B4C9E-CD30-782A-EC3B-8CD4B940905F}"/>
                </a:ext>
              </a:extLst>
            </xdr:cNvPr>
            <xdr:cNvSpPr txBox="1"/>
          </xdr:nvSpPr>
          <xdr:spPr>
            <a:xfrm>
              <a:off x="13585604126" y="6677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E83B4C9E-CD30-782A-EC3B-8CD4B940905F}"/>
                </a:ext>
              </a:extLst>
            </xdr:cNvPr>
            <xdr:cNvSpPr txBox="1"/>
          </xdr:nvSpPr>
          <xdr:spPr>
            <a:xfrm>
              <a:off x="13585604126" y="6677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776941</xdr:colOff>
      <xdr:row>32</xdr:row>
      <xdr:rowOff>89647</xdr:rowOff>
    </xdr:from>
    <xdr:to>
      <xdr:col>2</xdr:col>
      <xdr:colOff>134470</xdr:colOff>
      <xdr:row>35</xdr:row>
      <xdr:rowOff>149412</xdr:rowOff>
    </xdr:to>
    <xdr:cxnSp macro="">
      <xdr:nvCxnSpPr>
        <xdr:cNvPr id="9" name="Straight Arrow Connector 8">
          <a:extLst>
            <a:ext uri="{FF2B5EF4-FFF2-40B4-BE49-F238E27FC236}">
              <a16:creationId xmlns:a16="http://schemas.microsoft.com/office/drawing/2014/main" id="{460C256B-49EF-1BA9-C21F-CA816252FAF9}"/>
            </a:ext>
          </a:extLst>
        </xdr:cNvPr>
        <xdr:cNvCxnSpPr/>
      </xdr:nvCxnSpPr>
      <xdr:spPr>
        <a:xfrm>
          <a:off x="13584398118" y="5939118"/>
          <a:ext cx="1016000" cy="664882"/>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470647</xdr:colOff>
      <xdr:row>35</xdr:row>
      <xdr:rowOff>43329</xdr:rowOff>
    </xdr:from>
    <xdr:ext cx="452462"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DEE8AFE6-1BCD-44EF-56C4-8D6465EC05B7}"/>
                </a:ext>
              </a:extLst>
            </xdr:cNvPr>
            <xdr:cNvSpPr txBox="1"/>
          </xdr:nvSpPr>
          <xdr:spPr>
            <a:xfrm>
              <a:off x="13585267950" y="64979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DEE8AFE6-1BCD-44EF-56C4-8D6465EC05B7}"/>
                </a:ext>
              </a:extLst>
            </xdr:cNvPr>
            <xdr:cNvSpPr txBox="1"/>
          </xdr:nvSpPr>
          <xdr:spPr>
            <a:xfrm>
              <a:off x="13585267950" y="64979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0</xdr:col>
      <xdr:colOff>754530</xdr:colOff>
      <xdr:row>32</xdr:row>
      <xdr:rowOff>89647</xdr:rowOff>
    </xdr:from>
    <xdr:to>
      <xdr:col>2</xdr:col>
      <xdr:colOff>44823</xdr:colOff>
      <xdr:row>35</xdr:row>
      <xdr:rowOff>119530</xdr:rowOff>
    </xdr:to>
    <xdr:cxnSp macro="">
      <xdr:nvCxnSpPr>
        <xdr:cNvPr id="14" name="Straight Arrow Connector 13">
          <a:extLst>
            <a:ext uri="{FF2B5EF4-FFF2-40B4-BE49-F238E27FC236}">
              <a16:creationId xmlns:a16="http://schemas.microsoft.com/office/drawing/2014/main" id="{6E4B39AE-607F-6B82-F597-5825E84C17F2}"/>
            </a:ext>
          </a:extLst>
        </xdr:cNvPr>
        <xdr:cNvCxnSpPr/>
      </xdr:nvCxnSpPr>
      <xdr:spPr>
        <a:xfrm flipV="1">
          <a:off x="13584487765" y="5939118"/>
          <a:ext cx="948764" cy="63500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448235</xdr:colOff>
      <xdr:row>32</xdr:row>
      <xdr:rowOff>5975</xdr:rowOff>
    </xdr:from>
    <xdr:ext cx="452462"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C823BF3A-468F-0612-440F-009BA745C198}"/>
                </a:ext>
              </a:extLst>
            </xdr:cNvPr>
            <xdr:cNvSpPr txBox="1"/>
          </xdr:nvSpPr>
          <xdr:spPr>
            <a:xfrm>
              <a:off x="13585290362" y="585544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C823BF3A-468F-0612-440F-009BA745C198}"/>
                </a:ext>
              </a:extLst>
            </xdr:cNvPr>
            <xdr:cNvSpPr txBox="1"/>
          </xdr:nvSpPr>
          <xdr:spPr>
            <a:xfrm>
              <a:off x="13585290362" y="585544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343648</xdr:colOff>
      <xdr:row>33</xdr:row>
      <xdr:rowOff>156883</xdr:rowOff>
    </xdr:from>
    <xdr:to>
      <xdr:col>1</xdr:col>
      <xdr:colOff>530412</xdr:colOff>
      <xdr:row>34</xdr:row>
      <xdr:rowOff>112059</xdr:rowOff>
    </xdr:to>
    <xdr:sp macro="" textlink="">
      <xdr:nvSpPr>
        <xdr:cNvPr id="18" name="Oval 17">
          <a:extLst>
            <a:ext uri="{FF2B5EF4-FFF2-40B4-BE49-F238E27FC236}">
              <a16:creationId xmlns:a16="http://schemas.microsoft.com/office/drawing/2014/main" id="{2E73FD2C-35C9-8B78-9F81-47F357EA9D67}"/>
            </a:ext>
          </a:extLst>
        </xdr:cNvPr>
        <xdr:cNvSpPr/>
      </xdr:nvSpPr>
      <xdr:spPr>
        <a:xfrm>
          <a:off x="13584831412" y="6208059"/>
          <a:ext cx="186764"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5</xdr:col>
      <xdr:colOff>448235</xdr:colOff>
      <xdr:row>31</xdr:row>
      <xdr:rowOff>126999</xdr:rowOff>
    </xdr:from>
    <xdr:to>
      <xdr:col>5</xdr:col>
      <xdr:colOff>463176</xdr:colOff>
      <xdr:row>37</xdr:row>
      <xdr:rowOff>127000</xdr:rowOff>
    </xdr:to>
    <xdr:cxnSp macro="">
      <xdr:nvCxnSpPr>
        <xdr:cNvPr id="19" name="Straight Arrow Connector 18">
          <a:extLst>
            <a:ext uri="{FF2B5EF4-FFF2-40B4-BE49-F238E27FC236}">
              <a16:creationId xmlns:a16="http://schemas.microsoft.com/office/drawing/2014/main" id="{325AA802-D76D-8947-875C-C07C76A59D13}"/>
            </a:ext>
          </a:extLst>
        </xdr:cNvPr>
        <xdr:cNvCxnSpPr/>
      </xdr:nvCxnSpPr>
      <xdr:spPr>
        <a:xfrm flipH="1" flipV="1">
          <a:off x="13522877824" y="6318249"/>
          <a:ext cx="14941" cy="12382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433294</xdr:colOff>
      <xdr:row>36</xdr:row>
      <xdr:rowOff>97118</xdr:rowOff>
    </xdr:from>
    <xdr:to>
      <xdr:col>5</xdr:col>
      <xdr:colOff>784411</xdr:colOff>
      <xdr:row>36</xdr:row>
      <xdr:rowOff>104589</xdr:rowOff>
    </xdr:to>
    <xdr:cxnSp macro="">
      <xdr:nvCxnSpPr>
        <xdr:cNvPr id="20" name="Straight Arrow Connector 19">
          <a:extLst>
            <a:ext uri="{FF2B5EF4-FFF2-40B4-BE49-F238E27FC236}">
              <a16:creationId xmlns:a16="http://schemas.microsoft.com/office/drawing/2014/main" id="{B66B2B81-266C-AD41-B816-21079A313E2F}"/>
            </a:ext>
          </a:extLst>
        </xdr:cNvPr>
        <xdr:cNvCxnSpPr/>
      </xdr:nvCxnSpPr>
      <xdr:spPr>
        <a:xfrm>
          <a:off x="13522556589" y="7320243"/>
          <a:ext cx="2002117"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239059</xdr:colOff>
      <xdr:row>31</xdr:row>
      <xdr:rowOff>5976</xdr:rowOff>
    </xdr:from>
    <xdr:ext cx="452462"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9B21A39-3E92-F844-B338-029CC347D080}"/>
                </a:ext>
              </a:extLst>
            </xdr:cNvPr>
            <xdr:cNvSpPr txBox="1"/>
          </xdr:nvSpPr>
          <xdr:spPr>
            <a:xfrm>
              <a:off x="135226494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9B21A39-3E92-F844-B338-029CC347D080}"/>
                </a:ext>
              </a:extLst>
            </xdr:cNvPr>
            <xdr:cNvSpPr txBox="1"/>
          </xdr:nvSpPr>
          <xdr:spPr>
            <a:xfrm>
              <a:off x="135226494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3</xdr:col>
      <xdr:colOff>134471</xdr:colOff>
      <xdr:row>36</xdr:row>
      <xdr:rowOff>20917</xdr:rowOff>
    </xdr:from>
    <xdr:ext cx="452462"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3238066-C1D5-C748-A137-F391F374C741}"/>
                </a:ext>
              </a:extLst>
            </xdr:cNvPr>
            <xdr:cNvSpPr txBox="1"/>
          </xdr:nvSpPr>
          <xdr:spPr>
            <a:xfrm>
              <a:off x="135244050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3238066-C1D5-C748-A137-F391F374C741}"/>
                </a:ext>
              </a:extLst>
            </xdr:cNvPr>
            <xdr:cNvSpPr txBox="1"/>
          </xdr:nvSpPr>
          <xdr:spPr>
            <a:xfrm>
              <a:off x="135244050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776941</xdr:colOff>
      <xdr:row>32</xdr:row>
      <xdr:rowOff>89647</xdr:rowOff>
    </xdr:from>
    <xdr:to>
      <xdr:col>5</xdr:col>
      <xdr:colOff>134470</xdr:colOff>
      <xdr:row>35</xdr:row>
      <xdr:rowOff>149412</xdr:rowOff>
    </xdr:to>
    <xdr:cxnSp macro="">
      <xdr:nvCxnSpPr>
        <xdr:cNvPr id="23" name="Straight Arrow Connector 22">
          <a:extLst>
            <a:ext uri="{FF2B5EF4-FFF2-40B4-BE49-F238E27FC236}">
              <a16:creationId xmlns:a16="http://schemas.microsoft.com/office/drawing/2014/main" id="{A8FAC1A4-2697-FC44-9303-E8267ADF7D2C}"/>
            </a:ext>
          </a:extLst>
        </xdr:cNvPr>
        <xdr:cNvCxnSpPr/>
      </xdr:nvCxnSpPr>
      <xdr:spPr>
        <a:xfrm>
          <a:off x="13523206530" y="6487272"/>
          <a:ext cx="1008529" cy="678890"/>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470647</xdr:colOff>
      <xdr:row>35</xdr:row>
      <xdr:rowOff>43329</xdr:rowOff>
    </xdr:from>
    <xdr:ext cx="452462"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01AF43D-5F4B-1C47-9042-37B635878C4D}"/>
                </a:ext>
              </a:extLst>
            </xdr:cNvPr>
            <xdr:cNvSpPr txBox="1"/>
          </xdr:nvSpPr>
          <xdr:spPr>
            <a:xfrm>
              <a:off x="135240688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D01AF43D-5F4B-1C47-9042-37B635878C4D}"/>
                </a:ext>
              </a:extLst>
            </xdr:cNvPr>
            <xdr:cNvSpPr txBox="1"/>
          </xdr:nvSpPr>
          <xdr:spPr>
            <a:xfrm>
              <a:off x="135240688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754530</xdr:colOff>
      <xdr:row>32</xdr:row>
      <xdr:rowOff>89647</xdr:rowOff>
    </xdr:from>
    <xdr:to>
      <xdr:col>5</xdr:col>
      <xdr:colOff>44823</xdr:colOff>
      <xdr:row>35</xdr:row>
      <xdr:rowOff>119530</xdr:rowOff>
    </xdr:to>
    <xdr:cxnSp macro="">
      <xdr:nvCxnSpPr>
        <xdr:cNvPr id="25" name="Straight Arrow Connector 24">
          <a:extLst>
            <a:ext uri="{FF2B5EF4-FFF2-40B4-BE49-F238E27FC236}">
              <a16:creationId xmlns:a16="http://schemas.microsoft.com/office/drawing/2014/main" id="{C479F4B3-BE4E-D14E-823A-EE3C6F0630FC}"/>
            </a:ext>
          </a:extLst>
        </xdr:cNvPr>
        <xdr:cNvCxnSpPr/>
      </xdr:nvCxnSpPr>
      <xdr:spPr>
        <a:xfrm flipV="1">
          <a:off x="13523296177" y="6487272"/>
          <a:ext cx="941293" cy="649008"/>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448235</xdr:colOff>
      <xdr:row>32</xdr:row>
      <xdr:rowOff>5975</xdr:rowOff>
    </xdr:from>
    <xdr:ext cx="452462"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F8683B8F-2A46-FD40-950E-3EE27ABF2551}"/>
                </a:ext>
              </a:extLst>
            </xdr:cNvPr>
            <xdr:cNvSpPr txBox="1"/>
          </xdr:nvSpPr>
          <xdr:spPr>
            <a:xfrm>
              <a:off x="13524091303" y="64036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6" name="TextBox 25">
              <a:extLst>
                <a:ext uri="{FF2B5EF4-FFF2-40B4-BE49-F238E27FC236}">
                  <a16:creationId xmlns:a16="http://schemas.microsoft.com/office/drawing/2014/main" id="{F8683B8F-2A46-FD40-950E-3EE27ABF2551}"/>
                </a:ext>
              </a:extLst>
            </xdr:cNvPr>
            <xdr:cNvSpPr txBox="1"/>
          </xdr:nvSpPr>
          <xdr:spPr>
            <a:xfrm>
              <a:off x="13524091303" y="64036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twoCellAnchor>
    <xdr:from>
      <xdr:col>4</xdr:col>
      <xdr:colOff>343648</xdr:colOff>
      <xdr:row>33</xdr:row>
      <xdr:rowOff>156883</xdr:rowOff>
    </xdr:from>
    <xdr:to>
      <xdr:col>4</xdr:col>
      <xdr:colOff>530412</xdr:colOff>
      <xdr:row>34</xdr:row>
      <xdr:rowOff>112059</xdr:rowOff>
    </xdr:to>
    <xdr:sp macro="" textlink="">
      <xdr:nvSpPr>
        <xdr:cNvPr id="27" name="Oval 26">
          <a:extLst>
            <a:ext uri="{FF2B5EF4-FFF2-40B4-BE49-F238E27FC236}">
              <a16:creationId xmlns:a16="http://schemas.microsoft.com/office/drawing/2014/main" id="{B0E1725D-FFF4-9C42-9A3A-0F403EFB0154}"/>
            </a:ext>
          </a:extLst>
        </xdr:cNvPr>
        <xdr:cNvSpPr/>
      </xdr:nvSpPr>
      <xdr:spPr>
        <a:xfrm>
          <a:off x="13523636088" y="67608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119530</xdr:colOff>
      <xdr:row>31</xdr:row>
      <xdr:rowOff>42022</xdr:rowOff>
    </xdr:from>
    <xdr:to>
      <xdr:col>5</xdr:col>
      <xdr:colOff>235323</xdr:colOff>
      <xdr:row>34</xdr:row>
      <xdr:rowOff>71905</xdr:rowOff>
    </xdr:to>
    <xdr:cxnSp macro="">
      <xdr:nvCxnSpPr>
        <xdr:cNvPr id="28" name="Straight Arrow Connector 27">
          <a:extLst>
            <a:ext uri="{FF2B5EF4-FFF2-40B4-BE49-F238E27FC236}">
              <a16:creationId xmlns:a16="http://schemas.microsoft.com/office/drawing/2014/main" id="{C5A41760-E557-7A85-C4A9-B8C3CCF1B52D}"/>
            </a:ext>
          </a:extLst>
        </xdr:cNvPr>
        <xdr:cNvCxnSpPr/>
      </xdr:nvCxnSpPr>
      <xdr:spPr>
        <a:xfrm flipV="1">
          <a:off x="13520629177" y="6233272"/>
          <a:ext cx="941293" cy="649008"/>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606985</xdr:colOff>
      <xdr:row>30</xdr:row>
      <xdr:rowOff>148850</xdr:rowOff>
    </xdr:from>
    <xdr:ext cx="452462"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863B115-68D7-B580-ADE3-7A292C5F2F18}"/>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9" name="TextBox 28">
              <a:extLst>
                <a:ext uri="{FF2B5EF4-FFF2-40B4-BE49-F238E27FC236}">
                  <a16:creationId xmlns:a16="http://schemas.microsoft.com/office/drawing/2014/main" id="{F863B115-68D7-B580-ADE3-7A292C5F2F18}"/>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4</xdr:col>
      <xdr:colOff>621460</xdr:colOff>
      <xdr:row>32</xdr:row>
      <xdr:rowOff>172758</xdr:rowOff>
    </xdr:from>
    <xdr:to>
      <xdr:col>4</xdr:col>
      <xdr:colOff>808224</xdr:colOff>
      <xdr:row>33</xdr:row>
      <xdr:rowOff>127934</xdr:rowOff>
    </xdr:to>
    <xdr:sp macro="" textlink="">
      <xdr:nvSpPr>
        <xdr:cNvPr id="30" name="Oval 29">
          <a:extLst>
            <a:ext uri="{FF2B5EF4-FFF2-40B4-BE49-F238E27FC236}">
              <a16:creationId xmlns:a16="http://schemas.microsoft.com/office/drawing/2014/main" id="{4099210F-B936-F82E-11DD-66FEAE2FFA03}"/>
            </a:ext>
          </a:extLst>
        </xdr:cNvPr>
        <xdr:cNvSpPr/>
      </xdr:nvSpPr>
      <xdr:spPr>
        <a:xfrm>
          <a:off x="13520881776" y="65703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9</xdr:col>
      <xdr:colOff>448235</xdr:colOff>
      <xdr:row>31</xdr:row>
      <xdr:rowOff>126999</xdr:rowOff>
    </xdr:from>
    <xdr:to>
      <xdr:col>9</xdr:col>
      <xdr:colOff>463176</xdr:colOff>
      <xdr:row>37</xdr:row>
      <xdr:rowOff>127000</xdr:rowOff>
    </xdr:to>
    <xdr:cxnSp macro="">
      <xdr:nvCxnSpPr>
        <xdr:cNvPr id="31" name="Straight Arrow Connector 30">
          <a:extLst>
            <a:ext uri="{FF2B5EF4-FFF2-40B4-BE49-F238E27FC236}">
              <a16:creationId xmlns:a16="http://schemas.microsoft.com/office/drawing/2014/main" id="{62123C64-0144-BC4B-BCFE-0CD957AB76CE}"/>
            </a:ext>
          </a:extLst>
        </xdr:cNvPr>
        <xdr:cNvCxnSpPr/>
      </xdr:nvCxnSpPr>
      <xdr:spPr>
        <a:xfrm flipH="1" flipV="1">
          <a:off x="13520401324" y="6318249"/>
          <a:ext cx="14941" cy="12382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433294</xdr:colOff>
      <xdr:row>36</xdr:row>
      <xdr:rowOff>97118</xdr:rowOff>
    </xdr:from>
    <xdr:to>
      <xdr:col>9</xdr:col>
      <xdr:colOff>784411</xdr:colOff>
      <xdr:row>36</xdr:row>
      <xdr:rowOff>104589</xdr:rowOff>
    </xdr:to>
    <xdr:cxnSp macro="">
      <xdr:nvCxnSpPr>
        <xdr:cNvPr id="32" name="Straight Arrow Connector 31">
          <a:extLst>
            <a:ext uri="{FF2B5EF4-FFF2-40B4-BE49-F238E27FC236}">
              <a16:creationId xmlns:a16="http://schemas.microsoft.com/office/drawing/2014/main" id="{385B3404-C535-7B46-B3FA-66B9D7CDF804}"/>
            </a:ext>
          </a:extLst>
        </xdr:cNvPr>
        <xdr:cNvCxnSpPr/>
      </xdr:nvCxnSpPr>
      <xdr:spPr>
        <a:xfrm>
          <a:off x="13520080089" y="7320243"/>
          <a:ext cx="2002117"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239059</xdr:colOff>
      <xdr:row>31</xdr:row>
      <xdr:rowOff>5976</xdr:rowOff>
    </xdr:from>
    <xdr:ext cx="452462"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9A8FA40A-6EDE-7F4E-AF42-D7A03DCB654E}"/>
                </a:ext>
              </a:extLst>
            </xdr:cNvPr>
            <xdr:cNvSpPr txBox="1"/>
          </xdr:nvSpPr>
          <xdr:spPr>
            <a:xfrm>
              <a:off x="135201729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9A8FA40A-6EDE-7F4E-AF42-D7A03DCB654E}"/>
                </a:ext>
              </a:extLst>
            </xdr:cNvPr>
            <xdr:cNvSpPr txBox="1"/>
          </xdr:nvSpPr>
          <xdr:spPr>
            <a:xfrm>
              <a:off x="135201729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7</xdr:col>
      <xdr:colOff>134471</xdr:colOff>
      <xdr:row>36</xdr:row>
      <xdr:rowOff>20917</xdr:rowOff>
    </xdr:from>
    <xdr:ext cx="452462"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D18898D-F28B-104B-B7BE-C8E2C02B1B1B}"/>
                </a:ext>
              </a:extLst>
            </xdr:cNvPr>
            <xdr:cNvSpPr txBox="1"/>
          </xdr:nvSpPr>
          <xdr:spPr>
            <a:xfrm>
              <a:off x="135219285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D18898D-F28B-104B-B7BE-C8E2C02B1B1B}"/>
                </a:ext>
              </a:extLst>
            </xdr:cNvPr>
            <xdr:cNvSpPr txBox="1"/>
          </xdr:nvSpPr>
          <xdr:spPr>
            <a:xfrm>
              <a:off x="135219285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776941</xdr:colOff>
      <xdr:row>32</xdr:row>
      <xdr:rowOff>89647</xdr:rowOff>
    </xdr:from>
    <xdr:to>
      <xdr:col>9</xdr:col>
      <xdr:colOff>134470</xdr:colOff>
      <xdr:row>35</xdr:row>
      <xdr:rowOff>149412</xdr:rowOff>
    </xdr:to>
    <xdr:cxnSp macro="">
      <xdr:nvCxnSpPr>
        <xdr:cNvPr id="35" name="Straight Arrow Connector 34">
          <a:extLst>
            <a:ext uri="{FF2B5EF4-FFF2-40B4-BE49-F238E27FC236}">
              <a16:creationId xmlns:a16="http://schemas.microsoft.com/office/drawing/2014/main" id="{85A09AE5-A392-B545-A661-B445E5CBD17F}"/>
            </a:ext>
          </a:extLst>
        </xdr:cNvPr>
        <xdr:cNvCxnSpPr/>
      </xdr:nvCxnSpPr>
      <xdr:spPr>
        <a:xfrm>
          <a:off x="13520730030" y="6487272"/>
          <a:ext cx="1008529" cy="678890"/>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470647</xdr:colOff>
      <xdr:row>35</xdr:row>
      <xdr:rowOff>43329</xdr:rowOff>
    </xdr:from>
    <xdr:ext cx="452462"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EEE9D080-C5DD-2645-96CF-64FE5050495D}"/>
                </a:ext>
              </a:extLst>
            </xdr:cNvPr>
            <xdr:cNvSpPr txBox="1"/>
          </xdr:nvSpPr>
          <xdr:spPr>
            <a:xfrm>
              <a:off x="135215923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EEE9D080-C5DD-2645-96CF-64FE5050495D}"/>
                </a:ext>
              </a:extLst>
            </xdr:cNvPr>
            <xdr:cNvSpPr txBox="1"/>
          </xdr:nvSpPr>
          <xdr:spPr>
            <a:xfrm>
              <a:off x="135215923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343648</xdr:colOff>
      <xdr:row>33</xdr:row>
      <xdr:rowOff>156883</xdr:rowOff>
    </xdr:from>
    <xdr:to>
      <xdr:col>8</xdr:col>
      <xdr:colOff>530412</xdr:colOff>
      <xdr:row>34</xdr:row>
      <xdr:rowOff>112059</xdr:rowOff>
    </xdr:to>
    <xdr:sp macro="" textlink="">
      <xdr:nvSpPr>
        <xdr:cNvPr id="39" name="Oval 38">
          <a:extLst>
            <a:ext uri="{FF2B5EF4-FFF2-40B4-BE49-F238E27FC236}">
              <a16:creationId xmlns:a16="http://schemas.microsoft.com/office/drawing/2014/main" id="{2A79D755-0D4E-944F-916E-CE04C34DFFBA}"/>
            </a:ext>
          </a:extLst>
        </xdr:cNvPr>
        <xdr:cNvSpPr/>
      </xdr:nvSpPr>
      <xdr:spPr>
        <a:xfrm>
          <a:off x="13521159588" y="67608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8</xdr:col>
      <xdr:colOff>119530</xdr:colOff>
      <xdr:row>31</xdr:row>
      <xdr:rowOff>42022</xdr:rowOff>
    </xdr:from>
    <xdr:to>
      <xdr:col>9</xdr:col>
      <xdr:colOff>404812</xdr:colOff>
      <xdr:row>34</xdr:row>
      <xdr:rowOff>190500</xdr:rowOff>
    </xdr:to>
    <xdr:cxnSp macro="">
      <xdr:nvCxnSpPr>
        <xdr:cNvPr id="40" name="Straight Arrow Connector 39">
          <a:extLst>
            <a:ext uri="{FF2B5EF4-FFF2-40B4-BE49-F238E27FC236}">
              <a16:creationId xmlns:a16="http://schemas.microsoft.com/office/drawing/2014/main" id="{90DA8EC8-4732-0149-BE88-6857C716AC2D}"/>
            </a:ext>
          </a:extLst>
        </xdr:cNvPr>
        <xdr:cNvCxnSpPr/>
      </xdr:nvCxnSpPr>
      <xdr:spPr>
        <a:xfrm flipV="1">
          <a:off x="13517157688" y="6233272"/>
          <a:ext cx="1110782" cy="767603"/>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606985</xdr:colOff>
      <xdr:row>30</xdr:row>
      <xdr:rowOff>148850</xdr:rowOff>
    </xdr:from>
    <xdr:ext cx="452462"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49B7A3C-BB24-D944-86DF-565FB4C59E16}"/>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1" name="TextBox 40">
              <a:extLst>
                <a:ext uri="{FF2B5EF4-FFF2-40B4-BE49-F238E27FC236}">
                  <a16:creationId xmlns:a16="http://schemas.microsoft.com/office/drawing/2014/main" id="{049B7A3C-BB24-D944-86DF-565FB4C59E16}"/>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8</xdr:col>
      <xdr:colOff>621460</xdr:colOff>
      <xdr:row>32</xdr:row>
      <xdr:rowOff>172758</xdr:rowOff>
    </xdr:from>
    <xdr:to>
      <xdr:col>8</xdr:col>
      <xdr:colOff>808224</xdr:colOff>
      <xdr:row>33</xdr:row>
      <xdr:rowOff>127934</xdr:rowOff>
    </xdr:to>
    <xdr:sp macro="" textlink="">
      <xdr:nvSpPr>
        <xdr:cNvPr id="42" name="Oval 41">
          <a:extLst>
            <a:ext uri="{FF2B5EF4-FFF2-40B4-BE49-F238E27FC236}">
              <a16:creationId xmlns:a16="http://schemas.microsoft.com/office/drawing/2014/main" id="{2C14D499-DD65-7541-83E9-AB044EECC4D7}"/>
            </a:ext>
          </a:extLst>
        </xdr:cNvPr>
        <xdr:cNvSpPr/>
      </xdr:nvSpPr>
      <xdr:spPr>
        <a:xfrm>
          <a:off x="13520881776" y="65703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8</xdr:col>
      <xdr:colOff>526874</xdr:colOff>
      <xdr:row>34</xdr:row>
      <xdr:rowOff>40775</xdr:rowOff>
    </xdr:from>
    <xdr:to>
      <xdr:col>9</xdr:col>
      <xdr:colOff>523875</xdr:colOff>
      <xdr:row>34</xdr:row>
      <xdr:rowOff>47625</xdr:rowOff>
    </xdr:to>
    <xdr:cxnSp macro="">
      <xdr:nvCxnSpPr>
        <xdr:cNvPr id="45" name="Straight Connector 44">
          <a:extLst>
            <a:ext uri="{FF2B5EF4-FFF2-40B4-BE49-F238E27FC236}">
              <a16:creationId xmlns:a16="http://schemas.microsoft.com/office/drawing/2014/main" id="{83E380D0-BC59-2480-FBF2-67BF72EA3093}"/>
            </a:ext>
          </a:extLst>
        </xdr:cNvPr>
        <xdr:cNvCxnSpPr/>
      </xdr:nvCxnSpPr>
      <xdr:spPr>
        <a:xfrm flipV="1">
          <a:off x="13517038625" y="6851150"/>
          <a:ext cx="822501" cy="6850"/>
        </a:xfrm>
        <a:prstGeom prst="line">
          <a:avLst/>
        </a:prstGeom>
        <a:ln w="19050" cap="flat" cmpd="sng" algn="ctr">
          <a:solidFill>
            <a:schemeClr val="accent5"/>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596246</xdr:colOff>
      <xdr:row>33</xdr:row>
      <xdr:rowOff>156789</xdr:rowOff>
    </xdr:from>
    <xdr:ext cx="452462"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18D3F456-84F1-857E-F15D-675E170B9B63}"/>
                </a:ext>
              </a:extLst>
            </xdr:cNvPr>
            <xdr:cNvSpPr txBox="1"/>
          </xdr:nvSpPr>
          <xdr:spPr>
            <a:xfrm>
              <a:off x="13516513792" y="676078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46" name="TextBox 45">
              <a:extLst>
                <a:ext uri="{FF2B5EF4-FFF2-40B4-BE49-F238E27FC236}">
                  <a16:creationId xmlns:a16="http://schemas.microsoft.com/office/drawing/2014/main" id="{18D3F456-84F1-857E-F15D-675E170B9B63}"/>
                </a:ext>
              </a:extLst>
            </xdr:cNvPr>
            <xdr:cNvSpPr txBox="1"/>
          </xdr:nvSpPr>
          <xdr:spPr>
            <a:xfrm>
              <a:off x="13516513792" y="676078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3</xdr:col>
      <xdr:colOff>448235</xdr:colOff>
      <xdr:row>44</xdr:row>
      <xdr:rowOff>126999</xdr:rowOff>
    </xdr:from>
    <xdr:to>
      <xdr:col>3</xdr:col>
      <xdr:colOff>463176</xdr:colOff>
      <xdr:row>50</xdr:row>
      <xdr:rowOff>127000</xdr:rowOff>
    </xdr:to>
    <xdr:cxnSp macro="">
      <xdr:nvCxnSpPr>
        <xdr:cNvPr id="47" name="Straight Arrow Connector 46">
          <a:extLst>
            <a:ext uri="{FF2B5EF4-FFF2-40B4-BE49-F238E27FC236}">
              <a16:creationId xmlns:a16="http://schemas.microsoft.com/office/drawing/2014/main" id="{A9CEFFD4-E4CE-8E4A-8E28-0424BB7460D6}"/>
            </a:ext>
          </a:extLst>
        </xdr:cNvPr>
        <xdr:cNvCxnSpPr/>
      </xdr:nvCxnSpPr>
      <xdr:spPr>
        <a:xfrm flipH="1" flipV="1">
          <a:off x="13517099324" y="6524624"/>
          <a:ext cx="14941" cy="12382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433294</xdr:colOff>
      <xdr:row>49</xdr:row>
      <xdr:rowOff>97118</xdr:rowOff>
    </xdr:from>
    <xdr:to>
      <xdr:col>3</xdr:col>
      <xdr:colOff>784411</xdr:colOff>
      <xdr:row>49</xdr:row>
      <xdr:rowOff>104589</xdr:rowOff>
    </xdr:to>
    <xdr:cxnSp macro="">
      <xdr:nvCxnSpPr>
        <xdr:cNvPr id="48" name="Straight Arrow Connector 47">
          <a:extLst>
            <a:ext uri="{FF2B5EF4-FFF2-40B4-BE49-F238E27FC236}">
              <a16:creationId xmlns:a16="http://schemas.microsoft.com/office/drawing/2014/main" id="{9317911E-FF13-B642-9CEA-014C5D5ADC57}"/>
            </a:ext>
          </a:extLst>
        </xdr:cNvPr>
        <xdr:cNvCxnSpPr/>
      </xdr:nvCxnSpPr>
      <xdr:spPr>
        <a:xfrm>
          <a:off x="13516778089" y="7526618"/>
          <a:ext cx="2002117"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239059</xdr:colOff>
      <xdr:row>44</xdr:row>
      <xdr:rowOff>5976</xdr:rowOff>
    </xdr:from>
    <xdr:ext cx="452462"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AF41ACC2-8045-2746-9FFE-2FE20FD16487}"/>
                </a:ext>
              </a:extLst>
            </xdr:cNvPr>
            <xdr:cNvSpPr txBox="1"/>
          </xdr:nvSpPr>
          <xdr:spPr>
            <a:xfrm>
              <a:off x="13516870979" y="640360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AF41ACC2-8045-2746-9FFE-2FE20FD16487}"/>
                </a:ext>
              </a:extLst>
            </xdr:cNvPr>
            <xdr:cNvSpPr txBox="1"/>
          </xdr:nvSpPr>
          <xdr:spPr>
            <a:xfrm>
              <a:off x="13516870979" y="640360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xdr:col>
      <xdr:colOff>134471</xdr:colOff>
      <xdr:row>49</xdr:row>
      <xdr:rowOff>20917</xdr:rowOff>
    </xdr:from>
    <xdr:ext cx="452462"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44626C9-F913-2245-8BA8-A01509E4A096}"/>
                </a:ext>
              </a:extLst>
            </xdr:cNvPr>
            <xdr:cNvSpPr txBox="1"/>
          </xdr:nvSpPr>
          <xdr:spPr>
            <a:xfrm>
              <a:off x="13518626567" y="74504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744626C9-F913-2245-8BA8-A01509E4A096}"/>
                </a:ext>
              </a:extLst>
            </xdr:cNvPr>
            <xdr:cNvSpPr txBox="1"/>
          </xdr:nvSpPr>
          <xdr:spPr>
            <a:xfrm>
              <a:off x="13518626567" y="74504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776941</xdr:colOff>
      <xdr:row>45</xdr:row>
      <xdr:rowOff>7938</xdr:rowOff>
    </xdr:from>
    <xdr:to>
      <xdr:col>3</xdr:col>
      <xdr:colOff>317500</xdr:colOff>
      <xdr:row>48</xdr:row>
      <xdr:rowOff>149412</xdr:rowOff>
    </xdr:to>
    <xdr:cxnSp macro="">
      <xdr:nvCxnSpPr>
        <xdr:cNvPr id="51" name="Straight Arrow Connector 50">
          <a:extLst>
            <a:ext uri="{FF2B5EF4-FFF2-40B4-BE49-F238E27FC236}">
              <a16:creationId xmlns:a16="http://schemas.microsoft.com/office/drawing/2014/main" id="{80C43A44-B02C-014D-B38F-182BD942C22B}"/>
            </a:ext>
          </a:extLst>
        </xdr:cNvPr>
        <xdr:cNvCxnSpPr/>
      </xdr:nvCxnSpPr>
      <xdr:spPr>
        <a:xfrm>
          <a:off x="13522198000" y="9294813"/>
          <a:ext cx="1191559" cy="760599"/>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470647</xdr:colOff>
      <xdr:row>48</xdr:row>
      <xdr:rowOff>43329</xdr:rowOff>
    </xdr:from>
    <xdr:ext cx="452462"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CDBA3D1E-B605-4E43-8DCC-1641CF482D5F}"/>
                </a:ext>
              </a:extLst>
            </xdr:cNvPr>
            <xdr:cNvSpPr txBox="1"/>
          </xdr:nvSpPr>
          <xdr:spPr>
            <a:xfrm>
              <a:off x="13518290391" y="726645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CDBA3D1E-B605-4E43-8DCC-1641CF482D5F}"/>
                </a:ext>
              </a:extLst>
            </xdr:cNvPr>
            <xdr:cNvSpPr txBox="1"/>
          </xdr:nvSpPr>
          <xdr:spPr>
            <a:xfrm>
              <a:off x="13518290391" y="726645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343648</xdr:colOff>
      <xdr:row>46</xdr:row>
      <xdr:rowOff>156883</xdr:rowOff>
    </xdr:from>
    <xdr:to>
      <xdr:col>2</xdr:col>
      <xdr:colOff>530412</xdr:colOff>
      <xdr:row>47</xdr:row>
      <xdr:rowOff>112059</xdr:rowOff>
    </xdr:to>
    <xdr:sp macro="" textlink="">
      <xdr:nvSpPr>
        <xdr:cNvPr id="53" name="Oval 52">
          <a:extLst>
            <a:ext uri="{FF2B5EF4-FFF2-40B4-BE49-F238E27FC236}">
              <a16:creationId xmlns:a16="http://schemas.microsoft.com/office/drawing/2014/main" id="{2BDA614F-91DA-1447-9687-C37620D31C42}"/>
            </a:ext>
          </a:extLst>
        </xdr:cNvPr>
        <xdr:cNvSpPr/>
      </xdr:nvSpPr>
      <xdr:spPr>
        <a:xfrm>
          <a:off x="13517857588" y="6967258"/>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2</xdr:col>
      <xdr:colOff>119530</xdr:colOff>
      <xdr:row>44</xdr:row>
      <xdr:rowOff>42022</xdr:rowOff>
    </xdr:from>
    <xdr:to>
      <xdr:col>3</xdr:col>
      <xdr:colOff>404812</xdr:colOff>
      <xdr:row>47</xdr:row>
      <xdr:rowOff>190500</xdr:rowOff>
    </xdr:to>
    <xdr:cxnSp macro="">
      <xdr:nvCxnSpPr>
        <xdr:cNvPr id="54" name="Straight Arrow Connector 53">
          <a:extLst>
            <a:ext uri="{FF2B5EF4-FFF2-40B4-BE49-F238E27FC236}">
              <a16:creationId xmlns:a16="http://schemas.microsoft.com/office/drawing/2014/main" id="{B4FDD252-D23D-7241-BB03-D54245F71A48}"/>
            </a:ext>
          </a:extLst>
        </xdr:cNvPr>
        <xdr:cNvCxnSpPr/>
      </xdr:nvCxnSpPr>
      <xdr:spPr>
        <a:xfrm flipV="1">
          <a:off x="13517157688" y="6439647"/>
          <a:ext cx="1110782" cy="767603"/>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606985</xdr:colOff>
      <xdr:row>43</xdr:row>
      <xdr:rowOff>148850</xdr:rowOff>
    </xdr:from>
    <xdr:ext cx="452462"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C90AE0A6-A94B-0746-B75D-C63957FA9E6B}"/>
                </a:ext>
              </a:extLst>
            </xdr:cNvPr>
            <xdr:cNvSpPr txBox="1"/>
          </xdr:nvSpPr>
          <xdr:spPr>
            <a:xfrm>
              <a:off x="13518154053" y="63401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55" name="TextBox 54">
              <a:extLst>
                <a:ext uri="{FF2B5EF4-FFF2-40B4-BE49-F238E27FC236}">
                  <a16:creationId xmlns:a16="http://schemas.microsoft.com/office/drawing/2014/main" id="{C90AE0A6-A94B-0746-B75D-C63957FA9E6B}"/>
                </a:ext>
              </a:extLst>
            </xdr:cNvPr>
            <xdr:cNvSpPr txBox="1"/>
          </xdr:nvSpPr>
          <xdr:spPr>
            <a:xfrm>
              <a:off x="13518154053" y="63401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2</xdr:col>
      <xdr:colOff>621460</xdr:colOff>
      <xdr:row>45</xdr:row>
      <xdr:rowOff>172758</xdr:rowOff>
    </xdr:from>
    <xdr:to>
      <xdr:col>2</xdr:col>
      <xdr:colOff>808224</xdr:colOff>
      <xdr:row>46</xdr:row>
      <xdr:rowOff>127934</xdr:rowOff>
    </xdr:to>
    <xdr:sp macro="" textlink="">
      <xdr:nvSpPr>
        <xdr:cNvPr id="56" name="Oval 55">
          <a:extLst>
            <a:ext uri="{FF2B5EF4-FFF2-40B4-BE49-F238E27FC236}">
              <a16:creationId xmlns:a16="http://schemas.microsoft.com/office/drawing/2014/main" id="{60B93C83-A59D-5343-BE46-886ACA78104A}"/>
            </a:ext>
          </a:extLst>
        </xdr:cNvPr>
        <xdr:cNvSpPr/>
      </xdr:nvSpPr>
      <xdr:spPr>
        <a:xfrm>
          <a:off x="13517579776" y="6776758"/>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526874</xdr:colOff>
      <xdr:row>47</xdr:row>
      <xdr:rowOff>40775</xdr:rowOff>
    </xdr:from>
    <xdr:to>
      <xdr:col>3</xdr:col>
      <xdr:colOff>523875</xdr:colOff>
      <xdr:row>47</xdr:row>
      <xdr:rowOff>47625</xdr:rowOff>
    </xdr:to>
    <xdr:cxnSp macro="">
      <xdr:nvCxnSpPr>
        <xdr:cNvPr id="57" name="Straight Connector 56">
          <a:extLst>
            <a:ext uri="{FF2B5EF4-FFF2-40B4-BE49-F238E27FC236}">
              <a16:creationId xmlns:a16="http://schemas.microsoft.com/office/drawing/2014/main" id="{5E9CF2E7-CD17-3E43-BAE6-8539D67C5A52}"/>
            </a:ext>
          </a:extLst>
        </xdr:cNvPr>
        <xdr:cNvCxnSpPr/>
      </xdr:nvCxnSpPr>
      <xdr:spPr>
        <a:xfrm flipV="1">
          <a:off x="13517038625" y="7057525"/>
          <a:ext cx="822501" cy="6850"/>
        </a:xfrm>
        <a:prstGeom prst="line">
          <a:avLst/>
        </a:prstGeom>
        <a:ln w="19050" cap="flat" cmpd="sng" algn="ctr">
          <a:solidFill>
            <a:schemeClr val="accent5"/>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596246</xdr:colOff>
      <xdr:row>46</xdr:row>
      <xdr:rowOff>156789</xdr:rowOff>
    </xdr:from>
    <xdr:ext cx="452462"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47DCC9A-CABD-F545-BD07-3CD237FCD5EF}"/>
                </a:ext>
              </a:extLst>
            </xdr:cNvPr>
            <xdr:cNvSpPr txBox="1"/>
          </xdr:nvSpPr>
          <xdr:spPr>
            <a:xfrm>
              <a:off x="13516513792" y="696716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347DCC9A-CABD-F545-BD07-3CD237FCD5EF}"/>
                </a:ext>
              </a:extLst>
            </xdr:cNvPr>
            <xdr:cNvSpPr txBox="1"/>
          </xdr:nvSpPr>
          <xdr:spPr>
            <a:xfrm>
              <a:off x="13516513792" y="696716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2</xdr:col>
      <xdr:colOff>404812</xdr:colOff>
      <xdr:row>47</xdr:row>
      <xdr:rowOff>79375</xdr:rowOff>
    </xdr:from>
    <xdr:to>
      <xdr:col>3</xdr:col>
      <xdr:colOff>198437</xdr:colOff>
      <xdr:row>48</xdr:row>
      <xdr:rowOff>47625</xdr:rowOff>
    </xdr:to>
    <xdr:sp macro="" textlink="">
      <xdr:nvSpPr>
        <xdr:cNvPr id="59" name="Left Brace 58">
          <a:extLst>
            <a:ext uri="{FF2B5EF4-FFF2-40B4-BE49-F238E27FC236}">
              <a16:creationId xmlns:a16="http://schemas.microsoft.com/office/drawing/2014/main" id="{73412C43-6003-2A8B-6F60-55A24680BFCC}"/>
            </a:ext>
          </a:extLst>
        </xdr:cNvPr>
        <xdr:cNvSpPr/>
      </xdr:nvSpPr>
      <xdr:spPr>
        <a:xfrm rot="16200000">
          <a:off x="13522539313" y="9556750"/>
          <a:ext cx="174625" cy="619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293687</xdr:colOff>
      <xdr:row>48</xdr:row>
      <xdr:rowOff>11113</xdr:rowOff>
    </xdr:from>
    <xdr:ext cx="761324" cy="190758"/>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91D1881C-1FB5-3C8F-B08F-74D65949DE52}"/>
                </a:ext>
              </a:extLst>
            </xdr:cNvPr>
            <xdr:cNvSpPr txBox="1"/>
          </xdr:nvSpPr>
          <xdr:spPr>
            <a:xfrm>
              <a:off x="13522285989" y="9917113"/>
              <a:ext cx="761324"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ביקוש</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91D1881C-1FB5-3C8F-B08F-74D65949DE52}"/>
                </a:ext>
              </a:extLst>
            </xdr:cNvPr>
            <xdr:cNvSpPr txBox="1"/>
          </xdr:nvSpPr>
          <xdr:spPr>
            <a:xfrm>
              <a:off x="13522285989" y="9917113"/>
              <a:ext cx="761324"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ביקוש עודף</a:t>
              </a:r>
              <a:endParaRPr lang="en-US" sz="1100"/>
            </a:p>
          </xdr:txBody>
        </xdr:sp>
      </mc:Fallback>
    </mc:AlternateContent>
    <xdr:clientData/>
  </xdr:oneCellAnchor>
  <xdr:twoCellAnchor>
    <xdr:from>
      <xdr:col>4</xdr:col>
      <xdr:colOff>448235</xdr:colOff>
      <xdr:row>68</xdr:row>
      <xdr:rowOff>185674</xdr:rowOff>
    </xdr:from>
    <xdr:to>
      <xdr:col>4</xdr:col>
      <xdr:colOff>480231</xdr:colOff>
      <xdr:row>75</xdr:row>
      <xdr:rowOff>127000</xdr:rowOff>
    </xdr:to>
    <xdr:cxnSp macro="">
      <xdr:nvCxnSpPr>
        <xdr:cNvPr id="62" name="Straight Arrow Connector 61">
          <a:extLst>
            <a:ext uri="{FF2B5EF4-FFF2-40B4-BE49-F238E27FC236}">
              <a16:creationId xmlns:a16="http://schemas.microsoft.com/office/drawing/2014/main" id="{9DF5AFDB-BB5F-F241-985F-2E5E54F97505}"/>
            </a:ext>
          </a:extLst>
        </xdr:cNvPr>
        <xdr:cNvCxnSpPr>
          <a:endCxn id="64" idx="2"/>
        </xdr:cNvCxnSpPr>
      </xdr:nvCxnSpPr>
      <xdr:spPr>
        <a:xfrm flipH="1" flipV="1">
          <a:off x="13582393887" y="13901674"/>
          <a:ext cx="31996" cy="13532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433294</xdr:colOff>
      <xdr:row>74</xdr:row>
      <xdr:rowOff>97118</xdr:rowOff>
    </xdr:from>
    <xdr:to>
      <xdr:col>4</xdr:col>
      <xdr:colOff>784411</xdr:colOff>
      <xdr:row>74</xdr:row>
      <xdr:rowOff>104589</xdr:rowOff>
    </xdr:to>
    <xdr:cxnSp macro="">
      <xdr:nvCxnSpPr>
        <xdr:cNvPr id="63" name="Straight Arrow Connector 62">
          <a:extLst>
            <a:ext uri="{FF2B5EF4-FFF2-40B4-BE49-F238E27FC236}">
              <a16:creationId xmlns:a16="http://schemas.microsoft.com/office/drawing/2014/main" id="{13CF0F88-B9E4-9440-88C3-FDCC3CBCA99B}"/>
            </a:ext>
          </a:extLst>
        </xdr:cNvPr>
        <xdr:cNvCxnSpPr/>
      </xdr:nvCxnSpPr>
      <xdr:spPr>
        <a:xfrm>
          <a:off x="13582918942" y="9980706"/>
          <a:ext cx="2009588"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254000</xdr:colOff>
      <xdr:row>68</xdr:row>
      <xdr:rowOff>13447</xdr:rowOff>
    </xdr:from>
    <xdr:ext cx="452462"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BD47AF40-E8C7-124F-A759-0B44B63C1AA3}"/>
                </a:ext>
              </a:extLst>
            </xdr:cNvPr>
            <xdr:cNvSpPr txBox="1"/>
          </xdr:nvSpPr>
          <xdr:spPr>
            <a:xfrm>
              <a:off x="13582167656" y="1372944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BD47AF40-E8C7-124F-A759-0B44B63C1AA3}"/>
                </a:ext>
              </a:extLst>
            </xdr:cNvPr>
            <xdr:cNvSpPr txBox="1"/>
          </xdr:nvSpPr>
          <xdr:spPr>
            <a:xfrm>
              <a:off x="13582167656" y="1372944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134471</xdr:colOff>
      <xdr:row>74</xdr:row>
      <xdr:rowOff>20917</xdr:rowOff>
    </xdr:from>
    <xdr:ext cx="452462"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D0FBDD1F-6E25-664D-89C2-672BF37F2B2B}"/>
                </a:ext>
              </a:extLst>
            </xdr:cNvPr>
            <xdr:cNvSpPr txBox="1"/>
          </xdr:nvSpPr>
          <xdr:spPr>
            <a:xfrm>
              <a:off x="13584774891" y="990450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D0FBDD1F-6E25-664D-89C2-672BF37F2B2B}"/>
                </a:ext>
              </a:extLst>
            </xdr:cNvPr>
            <xdr:cNvSpPr txBox="1"/>
          </xdr:nvSpPr>
          <xdr:spPr>
            <a:xfrm>
              <a:off x="13584774891" y="990450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xdr:col>
      <xdr:colOff>776941</xdr:colOff>
      <xdr:row>69</xdr:row>
      <xdr:rowOff>127000</xdr:rowOff>
    </xdr:from>
    <xdr:to>
      <xdr:col>4</xdr:col>
      <xdr:colOff>410883</xdr:colOff>
      <xdr:row>73</xdr:row>
      <xdr:rowOff>149412</xdr:rowOff>
    </xdr:to>
    <xdr:cxnSp macro="">
      <xdr:nvCxnSpPr>
        <xdr:cNvPr id="66" name="Straight Arrow Connector 65">
          <a:extLst>
            <a:ext uri="{FF2B5EF4-FFF2-40B4-BE49-F238E27FC236}">
              <a16:creationId xmlns:a16="http://schemas.microsoft.com/office/drawing/2014/main" id="{036E7F4F-A30B-3044-90B8-8A156F3D1F48}"/>
            </a:ext>
          </a:extLst>
        </xdr:cNvPr>
        <xdr:cNvCxnSpPr/>
      </xdr:nvCxnSpPr>
      <xdr:spPr>
        <a:xfrm>
          <a:off x="13582463235" y="14044706"/>
          <a:ext cx="1292412" cy="82923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470647</xdr:colOff>
      <xdr:row>73</xdr:row>
      <xdr:rowOff>43329</xdr:rowOff>
    </xdr:from>
    <xdr:ext cx="452462"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47F466C8-D096-BE43-A9F6-815BFEB358B1}"/>
                </a:ext>
              </a:extLst>
            </xdr:cNvPr>
            <xdr:cNvSpPr txBox="1"/>
          </xdr:nvSpPr>
          <xdr:spPr>
            <a:xfrm>
              <a:off x="13584438715" y="9725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47F466C8-D096-BE43-A9F6-815BFEB358B1}"/>
                </a:ext>
              </a:extLst>
            </xdr:cNvPr>
            <xdr:cNvSpPr txBox="1"/>
          </xdr:nvSpPr>
          <xdr:spPr>
            <a:xfrm>
              <a:off x="13584438715" y="9725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119530</xdr:colOff>
      <xdr:row>69</xdr:row>
      <xdr:rowOff>42022</xdr:rowOff>
    </xdr:from>
    <xdr:to>
      <xdr:col>4</xdr:col>
      <xdr:colOff>404812</xdr:colOff>
      <xdr:row>72</xdr:row>
      <xdr:rowOff>190500</xdr:rowOff>
    </xdr:to>
    <xdr:cxnSp macro="">
      <xdr:nvCxnSpPr>
        <xdr:cNvPr id="69" name="Straight Arrow Connector 68">
          <a:extLst>
            <a:ext uri="{FF2B5EF4-FFF2-40B4-BE49-F238E27FC236}">
              <a16:creationId xmlns:a16="http://schemas.microsoft.com/office/drawing/2014/main" id="{0ACC52CA-2B14-FD48-88BC-BDB6FC94CD26}"/>
            </a:ext>
          </a:extLst>
        </xdr:cNvPr>
        <xdr:cNvCxnSpPr/>
      </xdr:nvCxnSpPr>
      <xdr:spPr>
        <a:xfrm flipV="1">
          <a:off x="13583298541" y="8917081"/>
          <a:ext cx="1114517" cy="753595"/>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651809</xdr:colOff>
      <xdr:row>68</xdr:row>
      <xdr:rowOff>126439</xdr:rowOff>
    </xdr:from>
    <xdr:ext cx="452462"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79D790F6-18FE-CC46-952C-92B12A53E8B0}"/>
                </a:ext>
              </a:extLst>
            </xdr:cNvPr>
            <xdr:cNvSpPr txBox="1"/>
          </xdr:nvSpPr>
          <xdr:spPr>
            <a:xfrm>
              <a:off x="13583428317" y="1384243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79D790F6-18FE-CC46-952C-92B12A53E8B0}"/>
                </a:ext>
              </a:extLst>
            </xdr:cNvPr>
            <xdr:cNvSpPr txBox="1"/>
          </xdr:nvSpPr>
          <xdr:spPr>
            <a:xfrm>
              <a:off x="13583428317" y="1384243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3</xdr:col>
      <xdr:colOff>621460</xdr:colOff>
      <xdr:row>70</xdr:row>
      <xdr:rowOff>172758</xdr:rowOff>
    </xdr:from>
    <xdr:to>
      <xdr:col>3</xdr:col>
      <xdr:colOff>808224</xdr:colOff>
      <xdr:row>71</xdr:row>
      <xdr:rowOff>127934</xdr:rowOff>
    </xdr:to>
    <xdr:sp macro="" textlink="">
      <xdr:nvSpPr>
        <xdr:cNvPr id="71" name="Oval 70">
          <a:extLst>
            <a:ext uri="{FF2B5EF4-FFF2-40B4-BE49-F238E27FC236}">
              <a16:creationId xmlns:a16="http://schemas.microsoft.com/office/drawing/2014/main" id="{39D2CCD5-2AC8-6440-ABB4-E3EF194C05EB}"/>
            </a:ext>
          </a:extLst>
        </xdr:cNvPr>
        <xdr:cNvSpPr/>
      </xdr:nvSpPr>
      <xdr:spPr>
        <a:xfrm>
          <a:off x="13583724364" y="9249523"/>
          <a:ext cx="186764"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440764</xdr:colOff>
      <xdr:row>70</xdr:row>
      <xdr:rowOff>44824</xdr:rowOff>
    </xdr:from>
    <xdr:to>
      <xdr:col>4</xdr:col>
      <xdr:colOff>464109</xdr:colOff>
      <xdr:row>70</xdr:row>
      <xdr:rowOff>47626</xdr:rowOff>
    </xdr:to>
    <xdr:cxnSp macro="">
      <xdr:nvCxnSpPr>
        <xdr:cNvPr id="72" name="Straight Connector 71">
          <a:extLst>
            <a:ext uri="{FF2B5EF4-FFF2-40B4-BE49-F238E27FC236}">
              <a16:creationId xmlns:a16="http://schemas.microsoft.com/office/drawing/2014/main" id="{721229D7-5650-BC47-BB7C-F9DA9A99337C}"/>
            </a:ext>
          </a:extLst>
        </xdr:cNvPr>
        <xdr:cNvCxnSpPr/>
      </xdr:nvCxnSpPr>
      <xdr:spPr>
        <a:xfrm flipV="1">
          <a:off x="13582410009" y="14164236"/>
          <a:ext cx="852580" cy="2802"/>
        </a:xfrm>
        <a:prstGeom prst="line">
          <a:avLst/>
        </a:prstGeom>
        <a:ln w="19050" cap="flat" cmpd="sng" algn="ctr">
          <a:solidFill>
            <a:schemeClr val="accent5"/>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461776</xdr:colOff>
      <xdr:row>69</xdr:row>
      <xdr:rowOff>156790</xdr:rowOff>
    </xdr:from>
    <xdr:ext cx="452462"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A21BFE17-4A06-414C-809A-72F55F140134}"/>
                </a:ext>
              </a:extLst>
            </xdr:cNvPr>
            <xdr:cNvSpPr txBox="1"/>
          </xdr:nvSpPr>
          <xdr:spPr>
            <a:xfrm>
              <a:off x="13581959880" y="1407449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73" name="TextBox 72">
              <a:extLst>
                <a:ext uri="{FF2B5EF4-FFF2-40B4-BE49-F238E27FC236}">
                  <a16:creationId xmlns:a16="http://schemas.microsoft.com/office/drawing/2014/main" id="{A21BFE17-4A06-414C-809A-72F55F140134}"/>
                </a:ext>
              </a:extLst>
            </xdr:cNvPr>
            <xdr:cNvSpPr txBox="1"/>
          </xdr:nvSpPr>
          <xdr:spPr>
            <a:xfrm>
              <a:off x="13581959880" y="1407449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3</xdr:col>
      <xdr:colOff>427224</xdr:colOff>
      <xdr:row>69</xdr:row>
      <xdr:rowOff>64434</xdr:rowOff>
    </xdr:from>
    <xdr:to>
      <xdr:col>4</xdr:col>
      <xdr:colOff>220849</xdr:colOff>
      <xdr:row>70</xdr:row>
      <xdr:rowOff>32684</xdr:rowOff>
    </xdr:to>
    <xdr:sp macro="" textlink="">
      <xdr:nvSpPr>
        <xdr:cNvPr id="74" name="Left Brace 73">
          <a:extLst>
            <a:ext uri="{FF2B5EF4-FFF2-40B4-BE49-F238E27FC236}">
              <a16:creationId xmlns:a16="http://schemas.microsoft.com/office/drawing/2014/main" id="{DB6C3787-7F43-2946-B570-351CD0FA3D9A}"/>
            </a:ext>
          </a:extLst>
        </xdr:cNvPr>
        <xdr:cNvSpPr/>
      </xdr:nvSpPr>
      <xdr:spPr>
        <a:xfrm rot="5400000">
          <a:off x="13582879721" y="13755688"/>
          <a:ext cx="169956" cy="62286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338511</xdr:colOff>
      <xdr:row>68</xdr:row>
      <xdr:rowOff>55937</xdr:rowOff>
    </xdr:from>
    <xdr:ext cx="761324" cy="172227"/>
    <xdr:sp macro="" textlink="">
      <xdr:nvSpPr>
        <xdr:cNvPr id="75" name="TextBox 74">
          <a:extLst>
            <a:ext uri="{FF2B5EF4-FFF2-40B4-BE49-F238E27FC236}">
              <a16:creationId xmlns:a16="http://schemas.microsoft.com/office/drawing/2014/main" id="{3D2ED2B1-CFDF-E846-B666-229A81F2DE88}"/>
            </a:ext>
          </a:extLst>
        </xdr:cNvPr>
        <xdr:cNvSpPr txBox="1"/>
      </xdr:nvSpPr>
      <xdr:spPr>
        <a:xfrm>
          <a:off x="13582603518" y="13771937"/>
          <a:ext cx="76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ctr" rtl="1"/>
          <a:r>
            <a:rPr lang="he-IL" sz="1100" b="0"/>
            <a:t>עודף</a:t>
          </a:r>
          <a:r>
            <a:rPr lang="he-IL" sz="1100" b="0" baseline="0"/>
            <a:t> היצע</a:t>
          </a:r>
          <a:endParaRPr lang="en-US" sz="1100"/>
        </a:p>
      </xdr:txBody>
    </xdr:sp>
    <xdr:clientData/>
  </xdr:oneCellAnchor>
  <xdr:twoCellAnchor editAs="oneCell">
    <xdr:from>
      <xdr:col>3</xdr:col>
      <xdr:colOff>620060</xdr:colOff>
      <xdr:row>78</xdr:row>
      <xdr:rowOff>141941</xdr:rowOff>
    </xdr:from>
    <xdr:to>
      <xdr:col>5</xdr:col>
      <xdr:colOff>606202</xdr:colOff>
      <xdr:row>90</xdr:row>
      <xdr:rowOff>19422</xdr:rowOff>
    </xdr:to>
    <xdr:pic>
      <xdr:nvPicPr>
        <xdr:cNvPr id="79" name="Picture 78">
          <a:extLst>
            <a:ext uri="{FF2B5EF4-FFF2-40B4-BE49-F238E27FC236}">
              <a16:creationId xmlns:a16="http://schemas.microsoft.com/office/drawing/2014/main" id="{C1216A5E-F683-E64A-FDEE-449A4D9410D9}"/>
            </a:ext>
          </a:extLst>
        </xdr:cNvPr>
        <xdr:cNvPicPr>
          <a:picLocks noChangeAspect="1"/>
        </xdr:cNvPicPr>
      </xdr:nvPicPr>
      <xdr:blipFill>
        <a:blip xmlns:r="http://schemas.openxmlformats.org/officeDocument/2006/relationships" r:embed="rId1"/>
        <a:stretch>
          <a:fillRect/>
        </a:stretch>
      </xdr:blipFill>
      <xdr:spPr>
        <a:xfrm>
          <a:off x="13581438681" y="15875000"/>
          <a:ext cx="1644612" cy="2297951"/>
        </a:xfrm>
        <a:prstGeom prst="rect">
          <a:avLst/>
        </a:prstGeom>
      </xdr:spPr>
    </xdr:pic>
    <xdr:clientData/>
  </xdr:twoCellAnchor>
  <xdr:twoCellAnchor>
    <xdr:from>
      <xdr:col>5</xdr:col>
      <xdr:colOff>791884</xdr:colOff>
      <xdr:row>79</xdr:row>
      <xdr:rowOff>37353</xdr:rowOff>
    </xdr:from>
    <xdr:to>
      <xdr:col>9</xdr:col>
      <xdr:colOff>530413</xdr:colOff>
      <xdr:row>85</xdr:row>
      <xdr:rowOff>14941</xdr:rowOff>
    </xdr:to>
    <xdr:sp macro="" textlink="">
      <xdr:nvSpPr>
        <xdr:cNvPr id="80" name="Rectangular Callout 79">
          <a:extLst>
            <a:ext uri="{FF2B5EF4-FFF2-40B4-BE49-F238E27FC236}">
              <a16:creationId xmlns:a16="http://schemas.microsoft.com/office/drawing/2014/main" id="{4964DA0A-7FC1-006C-D7D9-4D42CE8AF518}"/>
            </a:ext>
          </a:extLst>
        </xdr:cNvPr>
        <xdr:cNvSpPr/>
      </xdr:nvSpPr>
      <xdr:spPr>
        <a:xfrm>
          <a:off x="13578197528" y="15972118"/>
          <a:ext cx="3055471" cy="1187823"/>
        </a:xfrm>
        <a:prstGeom prst="wedgeRectCallout">
          <a:avLst>
            <a:gd name="adj1" fmla="val 60248"/>
            <a:gd name="adj2" fmla="val 955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צרצרים</a:t>
          </a:r>
        </a:p>
        <a:p>
          <a:pPr algn="r" rtl="1"/>
          <a:r>
            <a:rPr lang="he-IL" sz="1100"/>
            <a:t>השמים שלך צמאים</a:t>
          </a:r>
        </a:p>
        <a:p>
          <a:pPr algn="r" rtl="1"/>
          <a:r>
            <a:rPr lang="he-IL" sz="1100"/>
            <a:t>לצרצרייייםםםםם</a:t>
          </a:r>
        </a:p>
        <a:p>
          <a:pPr algn="r" rtl="1"/>
          <a:endParaRPr lang="he-IL" sz="1100"/>
        </a:p>
        <a:p>
          <a:pPr algn="r" rtl="1"/>
          <a:r>
            <a:rPr lang="he-IL" sz="1100"/>
            <a:t>אני</a:t>
          </a:r>
          <a:r>
            <a:rPr lang="he-IL" sz="1100" baseline="0"/>
            <a:t> מנסה למכור במינימום</a:t>
          </a:r>
        </a:p>
        <a:p>
          <a:pPr algn="r" rtl="1"/>
          <a:r>
            <a:rPr lang="he-IL" sz="1100" baseline="0"/>
            <a:t>אבל כל הלקוחות נעלמו ממש בבום.....</a:t>
          </a:r>
          <a:endParaRPr lang="en-US" sz="1100"/>
        </a:p>
      </xdr:txBody>
    </xdr:sp>
    <xdr:clientData/>
  </xdr:twoCellAnchor>
  <xdr:twoCellAnchor>
    <xdr:from>
      <xdr:col>2</xdr:col>
      <xdr:colOff>388470</xdr:colOff>
      <xdr:row>101</xdr:row>
      <xdr:rowOff>164353</xdr:rowOff>
    </xdr:from>
    <xdr:to>
      <xdr:col>2</xdr:col>
      <xdr:colOff>410882</xdr:colOff>
      <xdr:row>109</xdr:row>
      <xdr:rowOff>37353</xdr:rowOff>
    </xdr:to>
    <xdr:cxnSp macro="">
      <xdr:nvCxnSpPr>
        <xdr:cNvPr id="82" name="Straight Arrow Connector 81">
          <a:extLst>
            <a:ext uri="{FF2B5EF4-FFF2-40B4-BE49-F238E27FC236}">
              <a16:creationId xmlns:a16="http://schemas.microsoft.com/office/drawing/2014/main" id="{EFA0D730-DBDA-9A96-271E-423072ADC42A}"/>
            </a:ext>
          </a:extLst>
        </xdr:cNvPr>
        <xdr:cNvCxnSpPr/>
      </xdr:nvCxnSpPr>
      <xdr:spPr>
        <a:xfrm flipH="1" flipV="1">
          <a:off x="13584121706" y="20334941"/>
          <a:ext cx="22412" cy="14866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108</xdr:row>
      <xdr:rowOff>104589</xdr:rowOff>
    </xdr:from>
    <xdr:to>
      <xdr:col>2</xdr:col>
      <xdr:colOff>500530</xdr:colOff>
      <xdr:row>108</xdr:row>
      <xdr:rowOff>112059</xdr:rowOff>
    </xdr:to>
    <xdr:cxnSp macro="">
      <xdr:nvCxnSpPr>
        <xdr:cNvPr id="83" name="Straight Arrow Connector 82">
          <a:extLst>
            <a:ext uri="{FF2B5EF4-FFF2-40B4-BE49-F238E27FC236}">
              <a16:creationId xmlns:a16="http://schemas.microsoft.com/office/drawing/2014/main" id="{726CDECA-789C-033B-7C41-EDF5A33DE608}"/>
            </a:ext>
          </a:extLst>
        </xdr:cNvPr>
        <xdr:cNvCxnSpPr/>
      </xdr:nvCxnSpPr>
      <xdr:spPr>
        <a:xfrm flipV="1">
          <a:off x="13584032058" y="21687118"/>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101</xdr:row>
      <xdr:rowOff>28388</xdr:rowOff>
    </xdr:from>
    <xdr:ext cx="58693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E3DE1188-CAC9-12B4-3A63-0D7756C1D5BE}"/>
                </a:ext>
              </a:extLst>
            </xdr:cNvPr>
            <xdr:cNvSpPr txBox="1"/>
          </xdr:nvSpPr>
          <xdr:spPr>
            <a:xfrm>
              <a:off x="13583841066" y="2019897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E3DE1188-CAC9-12B4-3A63-0D7756C1D5BE}"/>
                </a:ext>
              </a:extLst>
            </xdr:cNvPr>
            <xdr:cNvSpPr txBox="1"/>
          </xdr:nvSpPr>
          <xdr:spPr>
            <a:xfrm>
              <a:off x="13583841066" y="2019897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108</xdr:row>
      <xdr:rowOff>14942</xdr:rowOff>
    </xdr:from>
    <xdr:ext cx="395941" cy="172227"/>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8B1331B1-28CF-A8FE-5C36-477541455C67}"/>
                </a:ext>
              </a:extLst>
            </xdr:cNvPr>
            <xdr:cNvSpPr txBox="1"/>
          </xdr:nvSpPr>
          <xdr:spPr>
            <a:xfrm>
              <a:off x="13585795118" y="2159747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8B1331B1-28CF-A8FE-5C36-477541455C67}"/>
                </a:ext>
              </a:extLst>
            </xdr:cNvPr>
            <xdr:cNvSpPr txBox="1"/>
          </xdr:nvSpPr>
          <xdr:spPr>
            <a:xfrm>
              <a:off x="13585795118" y="2159747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103</xdr:row>
      <xdr:rowOff>122331</xdr:rowOff>
    </xdr:from>
    <xdr:to>
      <xdr:col>2</xdr:col>
      <xdr:colOff>141941</xdr:colOff>
      <xdr:row>107</xdr:row>
      <xdr:rowOff>144742</xdr:rowOff>
    </xdr:to>
    <xdr:cxnSp macro="">
      <xdr:nvCxnSpPr>
        <xdr:cNvPr id="88" name="Straight Arrow Connector 87">
          <a:extLst>
            <a:ext uri="{FF2B5EF4-FFF2-40B4-BE49-F238E27FC236}">
              <a16:creationId xmlns:a16="http://schemas.microsoft.com/office/drawing/2014/main" id="{3313F5E6-FD4E-E045-B3DE-4F1681FF9834}"/>
            </a:ext>
          </a:extLst>
        </xdr:cNvPr>
        <xdr:cNvCxnSpPr/>
      </xdr:nvCxnSpPr>
      <xdr:spPr>
        <a:xfrm>
          <a:off x="13584390647" y="20696331"/>
          <a:ext cx="1292412" cy="82923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103</xdr:row>
      <xdr:rowOff>37353</xdr:rowOff>
    </xdr:from>
    <xdr:to>
      <xdr:col>2</xdr:col>
      <xdr:colOff>276412</xdr:colOff>
      <xdr:row>107</xdr:row>
      <xdr:rowOff>134470</xdr:rowOff>
    </xdr:to>
    <xdr:cxnSp macro="">
      <xdr:nvCxnSpPr>
        <xdr:cNvPr id="89" name="Straight Arrow Connector 88">
          <a:extLst>
            <a:ext uri="{FF2B5EF4-FFF2-40B4-BE49-F238E27FC236}">
              <a16:creationId xmlns:a16="http://schemas.microsoft.com/office/drawing/2014/main" id="{288D898F-157C-B741-8F11-9CD226199605}"/>
            </a:ext>
          </a:extLst>
        </xdr:cNvPr>
        <xdr:cNvCxnSpPr/>
      </xdr:nvCxnSpPr>
      <xdr:spPr>
        <a:xfrm flipV="1">
          <a:off x="13584256176" y="20611353"/>
          <a:ext cx="1255059" cy="903941"/>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102</xdr:row>
      <xdr:rowOff>88153</xdr:rowOff>
    </xdr:from>
    <xdr:ext cx="586933"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BC5E8449-0F57-501B-7103-EB433E586F9B}"/>
                </a:ext>
              </a:extLst>
            </xdr:cNvPr>
            <xdr:cNvSpPr txBox="1"/>
          </xdr:nvSpPr>
          <xdr:spPr>
            <a:xfrm>
              <a:off x="13585275419" y="20460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BC5E8449-0F57-501B-7103-EB433E586F9B}"/>
                </a:ext>
              </a:extLst>
            </xdr:cNvPr>
            <xdr:cNvSpPr txBox="1"/>
          </xdr:nvSpPr>
          <xdr:spPr>
            <a:xfrm>
              <a:off x="13585275419" y="20460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156884</xdr:colOff>
      <xdr:row>107</xdr:row>
      <xdr:rowOff>43329</xdr:rowOff>
    </xdr:from>
    <xdr:ext cx="58693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203D974B-71E2-1302-45D8-2C7120D7D1A5}"/>
                </a:ext>
              </a:extLst>
            </xdr:cNvPr>
            <xdr:cNvSpPr txBox="1"/>
          </xdr:nvSpPr>
          <xdr:spPr>
            <a:xfrm>
              <a:off x="13585447242" y="21424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203D974B-71E2-1302-45D8-2C7120D7D1A5}"/>
                </a:ext>
              </a:extLst>
            </xdr:cNvPr>
            <xdr:cNvSpPr txBox="1"/>
          </xdr:nvSpPr>
          <xdr:spPr>
            <a:xfrm>
              <a:off x="13585447242" y="21424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0</xdr:col>
      <xdr:colOff>769471</xdr:colOff>
      <xdr:row>106</xdr:row>
      <xdr:rowOff>186764</xdr:rowOff>
    </xdr:from>
    <xdr:to>
      <xdr:col>2</xdr:col>
      <xdr:colOff>410882</xdr:colOff>
      <xdr:row>106</xdr:row>
      <xdr:rowOff>194235</xdr:rowOff>
    </xdr:to>
    <xdr:cxnSp macro="">
      <xdr:nvCxnSpPr>
        <xdr:cNvPr id="94" name="Straight Connector 93">
          <a:extLst>
            <a:ext uri="{FF2B5EF4-FFF2-40B4-BE49-F238E27FC236}">
              <a16:creationId xmlns:a16="http://schemas.microsoft.com/office/drawing/2014/main" id="{599C86CC-9D67-3FAB-2DB8-D46CA2582FAF}"/>
            </a:ext>
          </a:extLst>
        </xdr:cNvPr>
        <xdr:cNvCxnSpPr/>
      </xdr:nvCxnSpPr>
      <xdr:spPr>
        <a:xfrm flipV="1">
          <a:off x="13584121706" y="21365882"/>
          <a:ext cx="1299882"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343648</xdr:colOff>
      <xdr:row>105</xdr:row>
      <xdr:rowOff>0</xdr:rowOff>
    </xdr:from>
    <xdr:to>
      <xdr:col>1</xdr:col>
      <xdr:colOff>500530</xdr:colOff>
      <xdr:row>105</xdr:row>
      <xdr:rowOff>156882</xdr:rowOff>
    </xdr:to>
    <xdr:sp macro="" textlink="">
      <xdr:nvSpPr>
        <xdr:cNvPr id="95" name="Oval 94">
          <a:extLst>
            <a:ext uri="{FF2B5EF4-FFF2-40B4-BE49-F238E27FC236}">
              <a16:creationId xmlns:a16="http://schemas.microsoft.com/office/drawing/2014/main" id="{ACC2AEAF-F632-A4BC-CB5B-11F3E543520A}"/>
            </a:ext>
          </a:extLst>
        </xdr:cNvPr>
        <xdr:cNvSpPr/>
      </xdr:nvSpPr>
      <xdr:spPr>
        <a:xfrm>
          <a:off x="13584861294" y="20977412"/>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2</xdr:col>
      <xdr:colOff>52294</xdr:colOff>
      <xdr:row>104</xdr:row>
      <xdr:rowOff>147917</xdr:rowOff>
    </xdr:from>
    <xdr:ext cx="915639"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A8722A3E-42C0-DC17-DE14-8EE455266FFB}"/>
                </a:ext>
              </a:extLst>
            </xdr:cNvPr>
            <xdr:cNvSpPr txBox="1"/>
          </xdr:nvSpPr>
          <xdr:spPr>
            <a:xfrm>
              <a:off x="13583564655" y="20923623"/>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6" name="TextBox 95">
              <a:extLst>
                <a:ext uri="{FF2B5EF4-FFF2-40B4-BE49-F238E27FC236}">
                  <a16:creationId xmlns:a16="http://schemas.microsoft.com/office/drawing/2014/main" id="{A8722A3E-42C0-DC17-DE14-8EE455266FFB}"/>
                </a:ext>
              </a:extLst>
            </xdr:cNvPr>
            <xdr:cNvSpPr txBox="1"/>
          </xdr:nvSpPr>
          <xdr:spPr>
            <a:xfrm>
              <a:off x="13583564655" y="20923623"/>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1</xdr:col>
      <xdr:colOff>537883</xdr:colOff>
      <xdr:row>105</xdr:row>
      <xdr:rowOff>67235</xdr:rowOff>
    </xdr:from>
    <xdr:to>
      <xdr:col>2</xdr:col>
      <xdr:colOff>351118</xdr:colOff>
      <xdr:row>105</xdr:row>
      <xdr:rowOff>67235</xdr:rowOff>
    </xdr:to>
    <xdr:cxnSp macro="">
      <xdr:nvCxnSpPr>
        <xdr:cNvPr id="97" name="Straight Connector 96">
          <a:extLst>
            <a:ext uri="{FF2B5EF4-FFF2-40B4-BE49-F238E27FC236}">
              <a16:creationId xmlns:a16="http://schemas.microsoft.com/office/drawing/2014/main" id="{BE370470-D464-1AF7-518F-01009A59800C}"/>
            </a:ext>
          </a:extLst>
        </xdr:cNvPr>
        <xdr:cNvCxnSpPr/>
      </xdr:nvCxnSpPr>
      <xdr:spPr>
        <a:xfrm>
          <a:off x="13584181470" y="21044647"/>
          <a:ext cx="642471"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171822</xdr:colOff>
      <xdr:row>106</xdr:row>
      <xdr:rowOff>73211</xdr:rowOff>
    </xdr:from>
    <xdr:ext cx="915639"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A4374C0-7052-5BB0-7658-37E9FDDA7339}"/>
                </a:ext>
              </a:extLst>
            </xdr:cNvPr>
            <xdr:cNvSpPr txBox="1"/>
          </xdr:nvSpPr>
          <xdr:spPr>
            <a:xfrm>
              <a:off x="13583445127" y="21252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AA4374C0-7052-5BB0-7658-37E9FDDA7339}"/>
                </a:ext>
              </a:extLst>
            </xdr:cNvPr>
            <xdr:cNvSpPr txBox="1"/>
          </xdr:nvSpPr>
          <xdr:spPr>
            <a:xfrm>
              <a:off x="13583445127" y="21252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6</xdr:col>
      <xdr:colOff>388470</xdr:colOff>
      <xdr:row>101</xdr:row>
      <xdr:rowOff>164353</xdr:rowOff>
    </xdr:from>
    <xdr:to>
      <xdr:col>6</xdr:col>
      <xdr:colOff>410882</xdr:colOff>
      <xdr:row>109</xdr:row>
      <xdr:rowOff>37353</xdr:rowOff>
    </xdr:to>
    <xdr:cxnSp macro="">
      <xdr:nvCxnSpPr>
        <xdr:cNvPr id="101" name="Straight Arrow Connector 100">
          <a:extLst>
            <a:ext uri="{FF2B5EF4-FFF2-40B4-BE49-F238E27FC236}">
              <a16:creationId xmlns:a16="http://schemas.microsoft.com/office/drawing/2014/main" id="{EF7CA6CA-2FF6-A64E-9825-8E3C49520456}"/>
            </a:ext>
          </a:extLst>
        </xdr:cNvPr>
        <xdr:cNvCxnSpPr/>
      </xdr:nvCxnSpPr>
      <xdr:spPr>
        <a:xfrm flipH="1" flipV="1">
          <a:off x="13584121706" y="20536647"/>
          <a:ext cx="22412" cy="14866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321236</xdr:colOff>
      <xdr:row>108</xdr:row>
      <xdr:rowOff>104589</xdr:rowOff>
    </xdr:from>
    <xdr:to>
      <xdr:col>6</xdr:col>
      <xdr:colOff>500530</xdr:colOff>
      <xdr:row>108</xdr:row>
      <xdr:rowOff>112059</xdr:rowOff>
    </xdr:to>
    <xdr:cxnSp macro="">
      <xdr:nvCxnSpPr>
        <xdr:cNvPr id="102" name="Straight Arrow Connector 101">
          <a:extLst>
            <a:ext uri="{FF2B5EF4-FFF2-40B4-BE49-F238E27FC236}">
              <a16:creationId xmlns:a16="http://schemas.microsoft.com/office/drawing/2014/main" id="{E2B5A2B5-AB7C-544F-90AF-7E51884201EF}"/>
            </a:ext>
          </a:extLst>
        </xdr:cNvPr>
        <xdr:cNvCxnSpPr/>
      </xdr:nvCxnSpPr>
      <xdr:spPr>
        <a:xfrm flipV="1">
          <a:off x="13584032058" y="21888824"/>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104589</xdr:colOff>
      <xdr:row>101</xdr:row>
      <xdr:rowOff>28388</xdr:rowOff>
    </xdr:from>
    <xdr:ext cx="58693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9240825A-E30A-374A-82F4-27829F9D7483}"/>
                </a:ext>
              </a:extLst>
            </xdr:cNvPr>
            <xdr:cNvSpPr txBox="1"/>
          </xdr:nvSpPr>
          <xdr:spPr>
            <a:xfrm>
              <a:off x="13583841066"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9240825A-E30A-374A-82F4-27829F9D7483}"/>
                </a:ext>
              </a:extLst>
            </xdr:cNvPr>
            <xdr:cNvSpPr txBox="1"/>
          </xdr:nvSpPr>
          <xdr:spPr>
            <a:xfrm>
              <a:off x="13583841066"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108</xdr:row>
      <xdr:rowOff>14942</xdr:rowOff>
    </xdr:from>
    <xdr:ext cx="39594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C0F52ECF-B844-6A47-860A-0CE4E9334820}"/>
                </a:ext>
              </a:extLst>
            </xdr:cNvPr>
            <xdr:cNvSpPr txBox="1"/>
          </xdr:nvSpPr>
          <xdr:spPr>
            <a:xfrm>
              <a:off x="13585795118"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C0F52ECF-B844-6A47-860A-0CE4E9334820}"/>
                </a:ext>
              </a:extLst>
            </xdr:cNvPr>
            <xdr:cNvSpPr txBox="1"/>
          </xdr:nvSpPr>
          <xdr:spPr>
            <a:xfrm>
              <a:off x="13585795118"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508000</xdr:colOff>
      <xdr:row>103</xdr:row>
      <xdr:rowOff>122331</xdr:rowOff>
    </xdr:from>
    <xdr:to>
      <xdr:col>6</xdr:col>
      <xdr:colOff>141941</xdr:colOff>
      <xdr:row>107</xdr:row>
      <xdr:rowOff>144742</xdr:rowOff>
    </xdr:to>
    <xdr:cxnSp macro="">
      <xdr:nvCxnSpPr>
        <xdr:cNvPr id="105" name="Straight Arrow Connector 104">
          <a:extLst>
            <a:ext uri="{FF2B5EF4-FFF2-40B4-BE49-F238E27FC236}">
              <a16:creationId xmlns:a16="http://schemas.microsoft.com/office/drawing/2014/main" id="{6E85BFF5-BA58-EE4B-AA14-7486FFF97FCD}"/>
            </a:ext>
          </a:extLst>
        </xdr:cNvPr>
        <xdr:cNvCxnSpPr/>
      </xdr:nvCxnSpPr>
      <xdr:spPr>
        <a:xfrm>
          <a:off x="13584390647" y="20898037"/>
          <a:ext cx="1292412" cy="829234"/>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679824</xdr:colOff>
      <xdr:row>103</xdr:row>
      <xdr:rowOff>37353</xdr:rowOff>
    </xdr:from>
    <xdr:to>
      <xdr:col>6</xdr:col>
      <xdr:colOff>276412</xdr:colOff>
      <xdr:row>107</xdr:row>
      <xdr:rowOff>134470</xdr:rowOff>
    </xdr:to>
    <xdr:cxnSp macro="">
      <xdr:nvCxnSpPr>
        <xdr:cNvPr id="106" name="Straight Arrow Connector 105">
          <a:extLst>
            <a:ext uri="{FF2B5EF4-FFF2-40B4-BE49-F238E27FC236}">
              <a16:creationId xmlns:a16="http://schemas.microsoft.com/office/drawing/2014/main" id="{8386BA2C-0A9C-E647-BA72-8D8AE9294411}"/>
            </a:ext>
          </a:extLst>
        </xdr:cNvPr>
        <xdr:cNvCxnSpPr/>
      </xdr:nvCxnSpPr>
      <xdr:spPr>
        <a:xfrm flipV="1">
          <a:off x="13584256176" y="20813059"/>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328707</xdr:colOff>
      <xdr:row>102</xdr:row>
      <xdr:rowOff>88153</xdr:rowOff>
    </xdr:from>
    <xdr:ext cx="586933"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A6FDD64C-7B2E-0F40-92BB-04B4CCB86A89}"/>
                </a:ext>
              </a:extLst>
            </xdr:cNvPr>
            <xdr:cNvSpPr txBox="1"/>
          </xdr:nvSpPr>
          <xdr:spPr>
            <a:xfrm>
              <a:off x="13585275419"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07" name="TextBox 106">
              <a:extLst>
                <a:ext uri="{FF2B5EF4-FFF2-40B4-BE49-F238E27FC236}">
                  <a16:creationId xmlns:a16="http://schemas.microsoft.com/office/drawing/2014/main" id="{A6FDD64C-7B2E-0F40-92BB-04B4CCB86A89}"/>
                </a:ext>
              </a:extLst>
            </xdr:cNvPr>
            <xdr:cNvSpPr txBox="1"/>
          </xdr:nvSpPr>
          <xdr:spPr>
            <a:xfrm>
              <a:off x="13585275419"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4</xdr:col>
      <xdr:colOff>156884</xdr:colOff>
      <xdr:row>107</xdr:row>
      <xdr:rowOff>43329</xdr:rowOff>
    </xdr:from>
    <xdr:ext cx="58693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E13C5149-0D65-0742-96AF-D8838972AB82}"/>
                </a:ext>
              </a:extLst>
            </xdr:cNvPr>
            <xdr:cNvSpPr txBox="1"/>
          </xdr:nvSpPr>
          <xdr:spPr>
            <a:xfrm>
              <a:off x="13585447242"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E13C5149-0D65-0742-96AF-D8838972AB82}"/>
                </a:ext>
              </a:extLst>
            </xdr:cNvPr>
            <xdr:cNvSpPr txBox="1"/>
          </xdr:nvSpPr>
          <xdr:spPr>
            <a:xfrm>
              <a:off x="13585447242"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4</xdr:col>
      <xdr:colOff>769471</xdr:colOff>
      <xdr:row>106</xdr:row>
      <xdr:rowOff>186764</xdr:rowOff>
    </xdr:from>
    <xdr:to>
      <xdr:col>6</xdr:col>
      <xdr:colOff>410882</xdr:colOff>
      <xdr:row>106</xdr:row>
      <xdr:rowOff>194235</xdr:rowOff>
    </xdr:to>
    <xdr:cxnSp macro="">
      <xdr:nvCxnSpPr>
        <xdr:cNvPr id="109" name="Straight Connector 108">
          <a:extLst>
            <a:ext uri="{FF2B5EF4-FFF2-40B4-BE49-F238E27FC236}">
              <a16:creationId xmlns:a16="http://schemas.microsoft.com/office/drawing/2014/main" id="{B6BD2E0D-E213-0249-B57C-ED89C02242EE}"/>
            </a:ext>
          </a:extLst>
        </xdr:cNvPr>
        <xdr:cNvCxnSpPr/>
      </xdr:nvCxnSpPr>
      <xdr:spPr>
        <a:xfrm flipV="1">
          <a:off x="13584121706" y="21567588"/>
          <a:ext cx="1299882"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343648</xdr:colOff>
      <xdr:row>105</xdr:row>
      <xdr:rowOff>0</xdr:rowOff>
    </xdr:from>
    <xdr:to>
      <xdr:col>5</xdr:col>
      <xdr:colOff>500530</xdr:colOff>
      <xdr:row>105</xdr:row>
      <xdr:rowOff>156882</xdr:rowOff>
    </xdr:to>
    <xdr:sp macro="" textlink="">
      <xdr:nvSpPr>
        <xdr:cNvPr id="110" name="Oval 109">
          <a:extLst>
            <a:ext uri="{FF2B5EF4-FFF2-40B4-BE49-F238E27FC236}">
              <a16:creationId xmlns:a16="http://schemas.microsoft.com/office/drawing/2014/main" id="{5D0238FD-8ED4-F748-A543-C02E213FD8F1}"/>
            </a:ext>
          </a:extLst>
        </xdr:cNvPr>
        <xdr:cNvSpPr/>
      </xdr:nvSpPr>
      <xdr:spPr>
        <a:xfrm>
          <a:off x="13584861294" y="21179118"/>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6</xdr:col>
      <xdr:colOff>52294</xdr:colOff>
      <xdr:row>104</xdr:row>
      <xdr:rowOff>147917</xdr:rowOff>
    </xdr:from>
    <xdr:ext cx="915639"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846F7F34-7935-3644-8B7B-8841F4147EE1}"/>
                </a:ext>
              </a:extLst>
            </xdr:cNvPr>
            <xdr:cNvSpPr txBox="1"/>
          </xdr:nvSpPr>
          <xdr:spPr>
            <a:xfrm>
              <a:off x="13583564655"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1" name="TextBox 110">
              <a:extLst>
                <a:ext uri="{FF2B5EF4-FFF2-40B4-BE49-F238E27FC236}">
                  <a16:creationId xmlns:a16="http://schemas.microsoft.com/office/drawing/2014/main" id="{846F7F34-7935-3644-8B7B-8841F4147EE1}"/>
                </a:ext>
              </a:extLst>
            </xdr:cNvPr>
            <xdr:cNvSpPr txBox="1"/>
          </xdr:nvSpPr>
          <xdr:spPr>
            <a:xfrm>
              <a:off x="13583564655"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5</xdr:col>
      <xdr:colOff>537883</xdr:colOff>
      <xdr:row>105</xdr:row>
      <xdr:rowOff>67235</xdr:rowOff>
    </xdr:from>
    <xdr:to>
      <xdr:col>6</xdr:col>
      <xdr:colOff>351118</xdr:colOff>
      <xdr:row>105</xdr:row>
      <xdr:rowOff>67235</xdr:rowOff>
    </xdr:to>
    <xdr:cxnSp macro="">
      <xdr:nvCxnSpPr>
        <xdr:cNvPr id="112" name="Straight Connector 111">
          <a:extLst>
            <a:ext uri="{FF2B5EF4-FFF2-40B4-BE49-F238E27FC236}">
              <a16:creationId xmlns:a16="http://schemas.microsoft.com/office/drawing/2014/main" id="{CC34237C-AB8D-2E4C-8BA1-4ED34C6C447C}"/>
            </a:ext>
          </a:extLst>
        </xdr:cNvPr>
        <xdr:cNvCxnSpPr/>
      </xdr:nvCxnSpPr>
      <xdr:spPr>
        <a:xfrm>
          <a:off x="13584181470" y="21246353"/>
          <a:ext cx="642471"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171822</xdr:colOff>
      <xdr:row>106</xdr:row>
      <xdr:rowOff>73211</xdr:rowOff>
    </xdr:from>
    <xdr:ext cx="915639"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6CA9D488-9FA0-5C41-B565-4CAE7450F890}"/>
                </a:ext>
              </a:extLst>
            </xdr:cNvPr>
            <xdr:cNvSpPr txBox="1"/>
          </xdr:nvSpPr>
          <xdr:spPr>
            <a:xfrm>
              <a:off x="13583445127"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13" name="TextBox 112">
              <a:extLst>
                <a:ext uri="{FF2B5EF4-FFF2-40B4-BE49-F238E27FC236}">
                  <a16:creationId xmlns:a16="http://schemas.microsoft.com/office/drawing/2014/main" id="{6CA9D488-9FA0-5C41-B565-4CAE7450F890}"/>
                </a:ext>
              </a:extLst>
            </xdr:cNvPr>
            <xdr:cNvSpPr txBox="1"/>
          </xdr:nvSpPr>
          <xdr:spPr>
            <a:xfrm>
              <a:off x="13583445127"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10</xdr:col>
      <xdr:colOff>388470</xdr:colOff>
      <xdr:row>101</xdr:row>
      <xdr:rowOff>164353</xdr:rowOff>
    </xdr:from>
    <xdr:to>
      <xdr:col>10</xdr:col>
      <xdr:colOff>410882</xdr:colOff>
      <xdr:row>109</xdr:row>
      <xdr:rowOff>37353</xdr:rowOff>
    </xdr:to>
    <xdr:cxnSp macro="">
      <xdr:nvCxnSpPr>
        <xdr:cNvPr id="114" name="Straight Arrow Connector 113">
          <a:extLst>
            <a:ext uri="{FF2B5EF4-FFF2-40B4-BE49-F238E27FC236}">
              <a16:creationId xmlns:a16="http://schemas.microsoft.com/office/drawing/2014/main" id="{18BB9FE5-EBB3-9A4D-9E66-363E0CAF6A48}"/>
            </a:ext>
          </a:extLst>
        </xdr:cNvPr>
        <xdr:cNvCxnSpPr/>
      </xdr:nvCxnSpPr>
      <xdr:spPr>
        <a:xfrm flipH="1" flipV="1">
          <a:off x="13580804765" y="20536647"/>
          <a:ext cx="22412" cy="14866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321236</xdr:colOff>
      <xdr:row>108</xdr:row>
      <xdr:rowOff>104589</xdr:rowOff>
    </xdr:from>
    <xdr:to>
      <xdr:col>10</xdr:col>
      <xdr:colOff>500530</xdr:colOff>
      <xdr:row>108</xdr:row>
      <xdr:rowOff>112059</xdr:rowOff>
    </xdr:to>
    <xdr:cxnSp macro="">
      <xdr:nvCxnSpPr>
        <xdr:cNvPr id="115" name="Straight Arrow Connector 114">
          <a:extLst>
            <a:ext uri="{FF2B5EF4-FFF2-40B4-BE49-F238E27FC236}">
              <a16:creationId xmlns:a16="http://schemas.microsoft.com/office/drawing/2014/main" id="{8EAA930E-C914-B449-AC6E-FFF6534DE196}"/>
            </a:ext>
          </a:extLst>
        </xdr:cNvPr>
        <xdr:cNvCxnSpPr/>
      </xdr:nvCxnSpPr>
      <xdr:spPr>
        <a:xfrm flipV="1">
          <a:off x="13580715117" y="21888824"/>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104589</xdr:colOff>
      <xdr:row>101</xdr:row>
      <xdr:rowOff>28388</xdr:rowOff>
    </xdr:from>
    <xdr:ext cx="586933"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E3216C97-6850-3A44-96B5-EFFCBE425E77}"/>
                </a:ext>
              </a:extLst>
            </xdr:cNvPr>
            <xdr:cNvSpPr txBox="1"/>
          </xdr:nvSpPr>
          <xdr:spPr>
            <a:xfrm>
              <a:off x="13580524125"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E3216C97-6850-3A44-96B5-EFFCBE425E77}"/>
                </a:ext>
              </a:extLst>
            </xdr:cNvPr>
            <xdr:cNvSpPr txBox="1"/>
          </xdr:nvSpPr>
          <xdr:spPr>
            <a:xfrm>
              <a:off x="13580524125"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0</xdr:colOff>
      <xdr:row>108</xdr:row>
      <xdr:rowOff>14942</xdr:rowOff>
    </xdr:from>
    <xdr:ext cx="395941"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110343E4-EB0B-D140-9C48-7071E955B5D7}"/>
                </a:ext>
              </a:extLst>
            </xdr:cNvPr>
            <xdr:cNvSpPr txBox="1"/>
          </xdr:nvSpPr>
          <xdr:spPr>
            <a:xfrm>
              <a:off x="13582478177"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110343E4-EB0B-D140-9C48-7071E955B5D7}"/>
                </a:ext>
              </a:extLst>
            </xdr:cNvPr>
            <xdr:cNvSpPr txBox="1"/>
          </xdr:nvSpPr>
          <xdr:spPr>
            <a:xfrm>
              <a:off x="13582478177"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508000</xdr:colOff>
      <xdr:row>103</xdr:row>
      <xdr:rowOff>122331</xdr:rowOff>
    </xdr:from>
    <xdr:to>
      <xdr:col>10</xdr:col>
      <xdr:colOff>141941</xdr:colOff>
      <xdr:row>107</xdr:row>
      <xdr:rowOff>144742</xdr:rowOff>
    </xdr:to>
    <xdr:cxnSp macro="">
      <xdr:nvCxnSpPr>
        <xdr:cNvPr id="118" name="Straight Arrow Connector 117">
          <a:extLst>
            <a:ext uri="{FF2B5EF4-FFF2-40B4-BE49-F238E27FC236}">
              <a16:creationId xmlns:a16="http://schemas.microsoft.com/office/drawing/2014/main" id="{1D4386C4-9A8D-DA4A-866C-1A7B51821640}"/>
            </a:ext>
          </a:extLst>
        </xdr:cNvPr>
        <xdr:cNvCxnSpPr/>
      </xdr:nvCxnSpPr>
      <xdr:spPr>
        <a:xfrm>
          <a:off x="13581073706" y="20898037"/>
          <a:ext cx="1292412" cy="829234"/>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679824</xdr:colOff>
      <xdr:row>103</xdr:row>
      <xdr:rowOff>37353</xdr:rowOff>
    </xdr:from>
    <xdr:to>
      <xdr:col>10</xdr:col>
      <xdr:colOff>276412</xdr:colOff>
      <xdr:row>107</xdr:row>
      <xdr:rowOff>134470</xdr:rowOff>
    </xdr:to>
    <xdr:cxnSp macro="">
      <xdr:nvCxnSpPr>
        <xdr:cNvPr id="119" name="Straight Arrow Connector 118">
          <a:extLst>
            <a:ext uri="{FF2B5EF4-FFF2-40B4-BE49-F238E27FC236}">
              <a16:creationId xmlns:a16="http://schemas.microsoft.com/office/drawing/2014/main" id="{A081D9C3-40FD-274D-9860-308A792A9284}"/>
            </a:ext>
          </a:extLst>
        </xdr:cNvPr>
        <xdr:cNvCxnSpPr/>
      </xdr:nvCxnSpPr>
      <xdr:spPr>
        <a:xfrm flipV="1">
          <a:off x="13580939235" y="20813059"/>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328707</xdr:colOff>
      <xdr:row>102</xdr:row>
      <xdr:rowOff>88153</xdr:rowOff>
    </xdr:from>
    <xdr:ext cx="586933"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CADE6A9D-AAA5-E44C-8F71-2C785D4C4C05}"/>
                </a:ext>
              </a:extLst>
            </xdr:cNvPr>
            <xdr:cNvSpPr txBox="1"/>
          </xdr:nvSpPr>
          <xdr:spPr>
            <a:xfrm>
              <a:off x="13581958478"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0" name="TextBox 119">
              <a:extLst>
                <a:ext uri="{FF2B5EF4-FFF2-40B4-BE49-F238E27FC236}">
                  <a16:creationId xmlns:a16="http://schemas.microsoft.com/office/drawing/2014/main" id="{CADE6A9D-AAA5-E44C-8F71-2C785D4C4C05}"/>
                </a:ext>
              </a:extLst>
            </xdr:cNvPr>
            <xdr:cNvSpPr txBox="1"/>
          </xdr:nvSpPr>
          <xdr:spPr>
            <a:xfrm>
              <a:off x="13581958478"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8</xdr:col>
      <xdr:colOff>156884</xdr:colOff>
      <xdr:row>107</xdr:row>
      <xdr:rowOff>43329</xdr:rowOff>
    </xdr:from>
    <xdr:ext cx="58693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5D88C063-FA55-8C41-A05F-A6204567AEE6}"/>
                </a:ext>
              </a:extLst>
            </xdr:cNvPr>
            <xdr:cNvSpPr txBox="1"/>
          </xdr:nvSpPr>
          <xdr:spPr>
            <a:xfrm>
              <a:off x="13582130301"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5D88C063-FA55-8C41-A05F-A6204567AEE6}"/>
                </a:ext>
              </a:extLst>
            </xdr:cNvPr>
            <xdr:cNvSpPr txBox="1"/>
          </xdr:nvSpPr>
          <xdr:spPr>
            <a:xfrm>
              <a:off x="13582130301"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769471</xdr:colOff>
      <xdr:row>106</xdr:row>
      <xdr:rowOff>186764</xdr:rowOff>
    </xdr:from>
    <xdr:to>
      <xdr:col>10</xdr:col>
      <xdr:colOff>410882</xdr:colOff>
      <xdr:row>106</xdr:row>
      <xdr:rowOff>194235</xdr:rowOff>
    </xdr:to>
    <xdr:cxnSp macro="">
      <xdr:nvCxnSpPr>
        <xdr:cNvPr id="122" name="Straight Connector 121">
          <a:extLst>
            <a:ext uri="{FF2B5EF4-FFF2-40B4-BE49-F238E27FC236}">
              <a16:creationId xmlns:a16="http://schemas.microsoft.com/office/drawing/2014/main" id="{2CCB18DA-C515-554F-8C2A-DD75B30FA719}"/>
            </a:ext>
          </a:extLst>
        </xdr:cNvPr>
        <xdr:cNvCxnSpPr/>
      </xdr:nvCxnSpPr>
      <xdr:spPr>
        <a:xfrm flipV="1">
          <a:off x="13580804765" y="21567588"/>
          <a:ext cx="1299882"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343648</xdr:colOff>
      <xdr:row>105</xdr:row>
      <xdr:rowOff>0</xdr:rowOff>
    </xdr:from>
    <xdr:to>
      <xdr:col>9</xdr:col>
      <xdr:colOff>500530</xdr:colOff>
      <xdr:row>105</xdr:row>
      <xdr:rowOff>156882</xdr:rowOff>
    </xdr:to>
    <xdr:sp macro="" textlink="">
      <xdr:nvSpPr>
        <xdr:cNvPr id="123" name="Oval 122">
          <a:extLst>
            <a:ext uri="{FF2B5EF4-FFF2-40B4-BE49-F238E27FC236}">
              <a16:creationId xmlns:a16="http://schemas.microsoft.com/office/drawing/2014/main" id="{FF86CE9F-4627-5247-961E-53C82A048455}"/>
            </a:ext>
          </a:extLst>
        </xdr:cNvPr>
        <xdr:cNvSpPr/>
      </xdr:nvSpPr>
      <xdr:spPr>
        <a:xfrm>
          <a:off x="13581544353" y="21179118"/>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10</xdr:col>
      <xdr:colOff>52294</xdr:colOff>
      <xdr:row>104</xdr:row>
      <xdr:rowOff>147917</xdr:rowOff>
    </xdr:from>
    <xdr:ext cx="915639"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26E955B8-B879-E242-984C-6BF5B420116E}"/>
                </a:ext>
              </a:extLst>
            </xdr:cNvPr>
            <xdr:cNvSpPr txBox="1"/>
          </xdr:nvSpPr>
          <xdr:spPr>
            <a:xfrm>
              <a:off x="13580247714"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24" name="TextBox 123">
              <a:extLst>
                <a:ext uri="{FF2B5EF4-FFF2-40B4-BE49-F238E27FC236}">
                  <a16:creationId xmlns:a16="http://schemas.microsoft.com/office/drawing/2014/main" id="{26E955B8-B879-E242-984C-6BF5B420116E}"/>
                </a:ext>
              </a:extLst>
            </xdr:cNvPr>
            <xdr:cNvSpPr txBox="1"/>
          </xdr:nvSpPr>
          <xdr:spPr>
            <a:xfrm>
              <a:off x="13580247714"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9</xdr:col>
      <xdr:colOff>537883</xdr:colOff>
      <xdr:row>105</xdr:row>
      <xdr:rowOff>67235</xdr:rowOff>
    </xdr:from>
    <xdr:to>
      <xdr:col>10</xdr:col>
      <xdr:colOff>351118</xdr:colOff>
      <xdr:row>105</xdr:row>
      <xdr:rowOff>67235</xdr:rowOff>
    </xdr:to>
    <xdr:cxnSp macro="">
      <xdr:nvCxnSpPr>
        <xdr:cNvPr id="125" name="Straight Connector 124">
          <a:extLst>
            <a:ext uri="{FF2B5EF4-FFF2-40B4-BE49-F238E27FC236}">
              <a16:creationId xmlns:a16="http://schemas.microsoft.com/office/drawing/2014/main" id="{8C0FE378-7EF3-9D4F-A2E5-2C6120E92559}"/>
            </a:ext>
          </a:extLst>
        </xdr:cNvPr>
        <xdr:cNvCxnSpPr/>
      </xdr:nvCxnSpPr>
      <xdr:spPr>
        <a:xfrm>
          <a:off x="13580864529" y="21246353"/>
          <a:ext cx="642471"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171822</xdr:colOff>
      <xdr:row>106</xdr:row>
      <xdr:rowOff>73211</xdr:rowOff>
    </xdr:from>
    <xdr:ext cx="915639"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0794067E-566B-AE45-B17F-A2E538CA3101}"/>
                </a:ext>
              </a:extLst>
            </xdr:cNvPr>
            <xdr:cNvSpPr txBox="1"/>
          </xdr:nvSpPr>
          <xdr:spPr>
            <a:xfrm>
              <a:off x="13580128186"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26" name="TextBox 125">
              <a:extLst>
                <a:ext uri="{FF2B5EF4-FFF2-40B4-BE49-F238E27FC236}">
                  <a16:creationId xmlns:a16="http://schemas.microsoft.com/office/drawing/2014/main" id="{0794067E-566B-AE45-B17F-A2E538CA3101}"/>
                </a:ext>
              </a:extLst>
            </xdr:cNvPr>
            <xdr:cNvSpPr txBox="1"/>
          </xdr:nvSpPr>
          <xdr:spPr>
            <a:xfrm>
              <a:off x="13580128186"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1</xdr:col>
      <xdr:colOff>201706</xdr:colOff>
      <xdr:row>109</xdr:row>
      <xdr:rowOff>29883</xdr:rowOff>
    </xdr:from>
    <xdr:to>
      <xdr:col>1</xdr:col>
      <xdr:colOff>455706</xdr:colOff>
      <xdr:row>110</xdr:row>
      <xdr:rowOff>74706</xdr:rowOff>
    </xdr:to>
    <xdr:sp macro="" textlink="">
      <xdr:nvSpPr>
        <xdr:cNvPr id="127" name="Down Arrow 126">
          <a:extLst>
            <a:ext uri="{FF2B5EF4-FFF2-40B4-BE49-F238E27FC236}">
              <a16:creationId xmlns:a16="http://schemas.microsoft.com/office/drawing/2014/main" id="{AE43395C-5EF6-9194-F771-579000D755E7}"/>
            </a:ext>
          </a:extLst>
        </xdr:cNvPr>
        <xdr:cNvSpPr/>
      </xdr:nvSpPr>
      <xdr:spPr>
        <a:xfrm>
          <a:off x="13584906118" y="22015824"/>
          <a:ext cx="254000" cy="2465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298824</xdr:colOff>
      <xdr:row>109</xdr:row>
      <xdr:rowOff>37353</xdr:rowOff>
    </xdr:from>
    <xdr:to>
      <xdr:col>5</xdr:col>
      <xdr:colOff>552824</xdr:colOff>
      <xdr:row>110</xdr:row>
      <xdr:rowOff>82176</xdr:rowOff>
    </xdr:to>
    <xdr:sp macro="" textlink="">
      <xdr:nvSpPr>
        <xdr:cNvPr id="128" name="Down Arrow 127">
          <a:extLst>
            <a:ext uri="{FF2B5EF4-FFF2-40B4-BE49-F238E27FC236}">
              <a16:creationId xmlns:a16="http://schemas.microsoft.com/office/drawing/2014/main" id="{A62AF2A2-194A-5C06-6187-C4717205BA77}"/>
            </a:ext>
          </a:extLst>
        </xdr:cNvPr>
        <xdr:cNvSpPr/>
      </xdr:nvSpPr>
      <xdr:spPr>
        <a:xfrm>
          <a:off x="13581492059" y="22023294"/>
          <a:ext cx="254000" cy="2465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754530</xdr:colOff>
      <xdr:row>107</xdr:row>
      <xdr:rowOff>11205</xdr:rowOff>
    </xdr:from>
    <xdr:to>
      <xdr:col>2</xdr:col>
      <xdr:colOff>70971</xdr:colOff>
      <xdr:row>107</xdr:row>
      <xdr:rowOff>201705</xdr:rowOff>
    </xdr:to>
    <xdr:sp macro="" textlink="">
      <xdr:nvSpPr>
        <xdr:cNvPr id="129" name="Left Brace 128">
          <a:extLst>
            <a:ext uri="{FF2B5EF4-FFF2-40B4-BE49-F238E27FC236}">
              <a16:creationId xmlns:a16="http://schemas.microsoft.com/office/drawing/2014/main" id="{D84F2D7E-14D8-D7B4-8F4E-42EA3E4569F7}"/>
            </a:ext>
          </a:extLst>
        </xdr:cNvPr>
        <xdr:cNvSpPr/>
      </xdr:nvSpPr>
      <xdr:spPr>
        <a:xfrm rot="16200000">
          <a:off x="13584853823" y="21201528"/>
          <a:ext cx="190500" cy="974912"/>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0</xdr:colOff>
      <xdr:row>107</xdr:row>
      <xdr:rowOff>141942</xdr:rowOff>
    </xdr:from>
    <xdr:ext cx="866588" cy="190758"/>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3678D8CB-3BA0-C202-FD66-9A4F839A2749}"/>
                </a:ext>
              </a:extLst>
            </xdr:cNvPr>
            <xdr:cNvSpPr txBox="1"/>
          </xdr:nvSpPr>
          <xdr:spPr>
            <a:xfrm>
              <a:off x="13584495236" y="21724471"/>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ביקוש</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3678D8CB-3BA0-C202-FD66-9A4F839A2749}"/>
                </a:ext>
              </a:extLst>
            </xdr:cNvPr>
            <xdr:cNvSpPr txBox="1"/>
          </xdr:nvSpPr>
          <xdr:spPr>
            <a:xfrm>
              <a:off x="13584495236" y="21724471"/>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ביקוש עודף</a:t>
              </a:r>
              <a:endParaRPr lang="en-US" sz="1100"/>
            </a:p>
          </xdr:txBody>
        </xdr:sp>
      </mc:Fallback>
    </mc:AlternateContent>
    <xdr:clientData/>
  </xdr:oneCellAnchor>
  <xdr:twoCellAnchor>
    <xdr:from>
      <xdr:col>3</xdr:col>
      <xdr:colOff>821765</xdr:colOff>
      <xdr:row>104</xdr:row>
      <xdr:rowOff>7471</xdr:rowOff>
    </xdr:from>
    <xdr:to>
      <xdr:col>5</xdr:col>
      <xdr:colOff>418354</xdr:colOff>
      <xdr:row>108</xdr:row>
      <xdr:rowOff>104588</xdr:rowOff>
    </xdr:to>
    <xdr:cxnSp macro="">
      <xdr:nvCxnSpPr>
        <xdr:cNvPr id="133" name="Straight Arrow Connector 132">
          <a:extLst>
            <a:ext uri="{FF2B5EF4-FFF2-40B4-BE49-F238E27FC236}">
              <a16:creationId xmlns:a16="http://schemas.microsoft.com/office/drawing/2014/main" id="{A48198DF-DE04-4A51-BED3-A16F031B70AC}"/>
            </a:ext>
          </a:extLst>
        </xdr:cNvPr>
        <xdr:cNvCxnSpPr/>
      </xdr:nvCxnSpPr>
      <xdr:spPr>
        <a:xfrm flipV="1">
          <a:off x="13581626529" y="20984883"/>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440766</xdr:colOff>
      <xdr:row>103</xdr:row>
      <xdr:rowOff>65741</xdr:rowOff>
    </xdr:from>
    <xdr:ext cx="586933"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8456AFE5-7C56-A6F7-55E2-BD7A46B7205A}"/>
                </a:ext>
              </a:extLst>
            </xdr:cNvPr>
            <xdr:cNvSpPr txBox="1"/>
          </xdr:nvSpPr>
          <xdr:spPr>
            <a:xfrm>
              <a:off x="13582675654" y="20841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8456AFE5-7C56-A6F7-55E2-BD7A46B7205A}"/>
                </a:ext>
              </a:extLst>
            </xdr:cNvPr>
            <xdr:cNvSpPr txBox="1"/>
          </xdr:nvSpPr>
          <xdr:spPr>
            <a:xfrm>
              <a:off x="13582675654" y="20841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4</xdr:col>
      <xdr:colOff>776942</xdr:colOff>
      <xdr:row>103</xdr:row>
      <xdr:rowOff>179294</xdr:rowOff>
    </xdr:from>
    <xdr:to>
      <xdr:col>4</xdr:col>
      <xdr:colOff>776942</xdr:colOff>
      <xdr:row>106</xdr:row>
      <xdr:rowOff>82177</xdr:rowOff>
    </xdr:to>
    <xdr:cxnSp macro="">
      <xdr:nvCxnSpPr>
        <xdr:cNvPr id="136" name="Straight Arrow Connector 135">
          <a:extLst>
            <a:ext uri="{FF2B5EF4-FFF2-40B4-BE49-F238E27FC236}">
              <a16:creationId xmlns:a16="http://schemas.microsoft.com/office/drawing/2014/main" id="{87DFCEEC-3EBF-23C3-63EB-3DE79407721C}"/>
            </a:ext>
          </a:extLst>
        </xdr:cNvPr>
        <xdr:cNvCxnSpPr/>
      </xdr:nvCxnSpPr>
      <xdr:spPr>
        <a:xfrm>
          <a:off x="13582097176" y="20955000"/>
          <a:ext cx="0" cy="508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694766</xdr:colOff>
      <xdr:row>106</xdr:row>
      <xdr:rowOff>104588</xdr:rowOff>
    </xdr:from>
    <xdr:to>
      <xdr:col>5</xdr:col>
      <xdr:colOff>22413</xdr:colOff>
      <xdr:row>107</xdr:row>
      <xdr:rowOff>59765</xdr:rowOff>
    </xdr:to>
    <xdr:sp macro="" textlink="">
      <xdr:nvSpPr>
        <xdr:cNvPr id="137" name="Oval 136">
          <a:extLst>
            <a:ext uri="{FF2B5EF4-FFF2-40B4-BE49-F238E27FC236}">
              <a16:creationId xmlns:a16="http://schemas.microsoft.com/office/drawing/2014/main" id="{7D72E7E8-60FA-176C-BDC3-9A59AFC12900}"/>
            </a:ext>
          </a:extLst>
        </xdr:cNvPr>
        <xdr:cNvSpPr/>
      </xdr:nvSpPr>
      <xdr:spPr>
        <a:xfrm>
          <a:off x="13582022470" y="21485412"/>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oneCellAnchor>
    <xdr:from>
      <xdr:col>4</xdr:col>
      <xdr:colOff>403412</xdr:colOff>
      <xdr:row>104</xdr:row>
      <xdr:rowOff>127000</xdr:rowOff>
    </xdr:from>
    <xdr:ext cx="395941"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2023C4C8-0399-54FF-0E89-FFF93E89B29D}"/>
                </a:ext>
              </a:extLst>
            </xdr:cNvPr>
            <xdr:cNvSpPr txBox="1"/>
          </xdr:nvSpPr>
          <xdr:spPr>
            <a:xfrm>
              <a:off x="13582074765" y="2110441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2023C4C8-0399-54FF-0E89-FFF93E89B29D}"/>
                </a:ext>
              </a:extLst>
            </xdr:cNvPr>
            <xdr:cNvSpPr txBox="1"/>
          </xdr:nvSpPr>
          <xdr:spPr>
            <a:xfrm>
              <a:off x="13582074765" y="2110441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261471</xdr:colOff>
      <xdr:row>115</xdr:row>
      <xdr:rowOff>22412</xdr:rowOff>
    </xdr:from>
    <xdr:to>
      <xdr:col>5</xdr:col>
      <xdr:colOff>515471</xdr:colOff>
      <xdr:row>116</xdr:row>
      <xdr:rowOff>67235</xdr:rowOff>
    </xdr:to>
    <xdr:sp macro="" textlink="">
      <xdr:nvSpPr>
        <xdr:cNvPr id="140" name="Down Arrow 139">
          <a:extLst>
            <a:ext uri="{FF2B5EF4-FFF2-40B4-BE49-F238E27FC236}">
              <a16:creationId xmlns:a16="http://schemas.microsoft.com/office/drawing/2014/main" id="{235E5D4A-9C7A-2053-3607-F64D0FF6BBA2}"/>
            </a:ext>
          </a:extLst>
        </xdr:cNvPr>
        <xdr:cNvSpPr/>
      </xdr:nvSpPr>
      <xdr:spPr>
        <a:xfrm>
          <a:off x="13581529412" y="23218588"/>
          <a:ext cx="254000" cy="2465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4</xdr:col>
      <xdr:colOff>672353</xdr:colOff>
      <xdr:row>121</xdr:row>
      <xdr:rowOff>15708</xdr:rowOff>
    </xdr:from>
    <xdr:to>
      <xdr:col>5</xdr:col>
      <xdr:colOff>737349</xdr:colOff>
      <xdr:row>127</xdr:row>
      <xdr:rowOff>105335</xdr:rowOff>
    </xdr:to>
    <xdr:pic>
      <xdr:nvPicPr>
        <xdr:cNvPr id="141" name="Picture 140">
          <a:extLst>
            <a:ext uri="{FF2B5EF4-FFF2-40B4-BE49-F238E27FC236}">
              <a16:creationId xmlns:a16="http://schemas.microsoft.com/office/drawing/2014/main" id="{8903DE47-3883-193E-5384-956641474BBE}"/>
            </a:ext>
          </a:extLst>
        </xdr:cNvPr>
        <xdr:cNvPicPr>
          <a:picLocks noChangeAspect="1"/>
        </xdr:cNvPicPr>
      </xdr:nvPicPr>
      <xdr:blipFill>
        <a:blip xmlns:r="http://schemas.openxmlformats.org/officeDocument/2006/relationships" r:embed="rId2"/>
        <a:stretch>
          <a:fillRect/>
        </a:stretch>
      </xdr:blipFill>
      <xdr:spPr>
        <a:xfrm>
          <a:off x="13581307534" y="24422120"/>
          <a:ext cx="894231" cy="1299862"/>
        </a:xfrm>
        <a:prstGeom prst="rect">
          <a:avLst/>
        </a:prstGeom>
      </xdr:spPr>
    </xdr:pic>
    <xdr:clientData/>
  </xdr:twoCellAnchor>
  <xdr:twoCellAnchor>
    <xdr:from>
      <xdr:col>3</xdr:col>
      <xdr:colOff>59765</xdr:colOff>
      <xdr:row>122</xdr:row>
      <xdr:rowOff>0</xdr:rowOff>
    </xdr:from>
    <xdr:to>
      <xdr:col>4</xdr:col>
      <xdr:colOff>515471</xdr:colOff>
      <xdr:row>125</xdr:row>
      <xdr:rowOff>149412</xdr:rowOff>
    </xdr:to>
    <xdr:sp macro="" textlink="">
      <xdr:nvSpPr>
        <xdr:cNvPr id="142" name="Rounded Rectangular Callout 141">
          <a:extLst>
            <a:ext uri="{FF2B5EF4-FFF2-40B4-BE49-F238E27FC236}">
              <a16:creationId xmlns:a16="http://schemas.microsoft.com/office/drawing/2014/main" id="{61F52EAE-237D-A2FB-DBBE-5E8F73C590C2}"/>
            </a:ext>
          </a:extLst>
        </xdr:cNvPr>
        <xdr:cNvSpPr/>
      </xdr:nvSpPr>
      <xdr:spPr>
        <a:xfrm>
          <a:off x="13582358647" y="24608118"/>
          <a:ext cx="1284941" cy="754529"/>
        </a:xfrm>
        <a:prstGeom prst="wedgeRoundRectCallout">
          <a:avLst>
            <a:gd name="adj1" fmla="val -78898"/>
            <a:gd name="adj2" fmla="val -1571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הסובסידיה</a:t>
          </a:r>
          <a:r>
            <a:rPr lang="he-IL" sz="900" baseline="0"/>
            <a:t> יכולה לפתור את בעיית עודף הביקוש ונגזרותיו - טענה 3 נכונה</a:t>
          </a:r>
          <a:endParaRPr lang="en-US" sz="900"/>
        </a:p>
      </xdr:txBody>
    </xdr:sp>
    <xdr:clientData/>
  </xdr:twoCellAnchor>
  <xdr:twoCellAnchor>
    <xdr:from>
      <xdr:col>9</xdr:col>
      <xdr:colOff>149413</xdr:colOff>
      <xdr:row>102</xdr:row>
      <xdr:rowOff>1</xdr:rowOff>
    </xdr:from>
    <xdr:to>
      <xdr:col>9</xdr:col>
      <xdr:colOff>156883</xdr:colOff>
      <xdr:row>104</xdr:row>
      <xdr:rowOff>22411</xdr:rowOff>
    </xdr:to>
    <xdr:cxnSp macro="">
      <xdr:nvCxnSpPr>
        <xdr:cNvPr id="143" name="Straight Arrow Connector 142">
          <a:extLst>
            <a:ext uri="{FF2B5EF4-FFF2-40B4-BE49-F238E27FC236}">
              <a16:creationId xmlns:a16="http://schemas.microsoft.com/office/drawing/2014/main" id="{F6B0A39B-5794-E947-6D60-E4E93A672614}"/>
            </a:ext>
          </a:extLst>
        </xdr:cNvPr>
        <xdr:cNvCxnSpPr/>
      </xdr:nvCxnSpPr>
      <xdr:spPr>
        <a:xfrm flipV="1">
          <a:off x="13578571058" y="20574001"/>
          <a:ext cx="7470" cy="4258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769471</xdr:colOff>
      <xdr:row>101</xdr:row>
      <xdr:rowOff>44824</xdr:rowOff>
    </xdr:from>
    <xdr:to>
      <xdr:col>10</xdr:col>
      <xdr:colOff>366059</xdr:colOff>
      <xdr:row>105</xdr:row>
      <xdr:rowOff>141940</xdr:rowOff>
    </xdr:to>
    <xdr:cxnSp macro="">
      <xdr:nvCxnSpPr>
        <xdr:cNvPr id="145" name="Straight Arrow Connector 144">
          <a:extLst>
            <a:ext uri="{FF2B5EF4-FFF2-40B4-BE49-F238E27FC236}">
              <a16:creationId xmlns:a16="http://schemas.microsoft.com/office/drawing/2014/main" id="{7174C951-BAC8-F9CF-C9C2-5D0FD49A2DFA}"/>
            </a:ext>
          </a:extLst>
        </xdr:cNvPr>
        <xdr:cNvCxnSpPr/>
      </xdr:nvCxnSpPr>
      <xdr:spPr>
        <a:xfrm flipV="1">
          <a:off x="13577532647" y="20417118"/>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418354</xdr:colOff>
      <xdr:row>100</xdr:row>
      <xdr:rowOff>147918</xdr:rowOff>
    </xdr:from>
    <xdr:ext cx="586933"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EC85D14D-DE03-1233-DBE6-699C5B1D2674}"/>
                </a:ext>
              </a:extLst>
            </xdr:cNvPr>
            <xdr:cNvSpPr txBox="1"/>
          </xdr:nvSpPr>
          <xdr:spPr>
            <a:xfrm>
              <a:off x="13578551890" y="2031850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46" name="TextBox 145">
              <a:extLst>
                <a:ext uri="{FF2B5EF4-FFF2-40B4-BE49-F238E27FC236}">
                  <a16:creationId xmlns:a16="http://schemas.microsoft.com/office/drawing/2014/main" id="{EC85D14D-DE03-1233-DBE6-699C5B1D2674}"/>
                </a:ext>
              </a:extLst>
            </xdr:cNvPr>
            <xdr:cNvSpPr txBox="1"/>
          </xdr:nvSpPr>
          <xdr:spPr>
            <a:xfrm>
              <a:off x="13578551890" y="2031850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3</xdr:col>
      <xdr:colOff>373062</xdr:colOff>
      <xdr:row>141</xdr:row>
      <xdr:rowOff>180228</xdr:rowOff>
    </xdr:from>
    <xdr:to>
      <xdr:col>3</xdr:col>
      <xdr:colOff>395007</xdr:colOff>
      <xdr:row>149</xdr:row>
      <xdr:rowOff>134938</xdr:rowOff>
    </xdr:to>
    <xdr:cxnSp macro="">
      <xdr:nvCxnSpPr>
        <xdr:cNvPr id="147" name="Straight Arrow Connector 146">
          <a:extLst>
            <a:ext uri="{FF2B5EF4-FFF2-40B4-BE49-F238E27FC236}">
              <a16:creationId xmlns:a16="http://schemas.microsoft.com/office/drawing/2014/main" id="{B64E1C2B-96C8-5849-AFE7-C986E70B9FDF}"/>
            </a:ext>
          </a:extLst>
        </xdr:cNvPr>
        <xdr:cNvCxnSpPr/>
      </xdr:nvCxnSpPr>
      <xdr:spPr>
        <a:xfrm flipH="1" flipV="1">
          <a:off x="13522120493" y="2886635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321236</xdr:colOff>
      <xdr:row>148</xdr:row>
      <xdr:rowOff>104589</xdr:rowOff>
    </xdr:from>
    <xdr:to>
      <xdr:col>3</xdr:col>
      <xdr:colOff>500530</xdr:colOff>
      <xdr:row>148</xdr:row>
      <xdr:rowOff>112059</xdr:rowOff>
    </xdr:to>
    <xdr:cxnSp macro="">
      <xdr:nvCxnSpPr>
        <xdr:cNvPr id="148" name="Straight Arrow Connector 147">
          <a:extLst>
            <a:ext uri="{FF2B5EF4-FFF2-40B4-BE49-F238E27FC236}">
              <a16:creationId xmlns:a16="http://schemas.microsoft.com/office/drawing/2014/main" id="{59FF6D15-FBBD-FB42-BD18-986226F02514}"/>
            </a:ext>
          </a:extLst>
        </xdr:cNvPr>
        <xdr:cNvCxnSpPr/>
      </xdr:nvCxnSpPr>
      <xdr:spPr>
        <a:xfrm flipV="1">
          <a:off x="13522840470" y="22393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104589</xdr:colOff>
      <xdr:row>141</xdr:row>
      <xdr:rowOff>28388</xdr:rowOff>
    </xdr:from>
    <xdr:ext cx="586933"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2DC896F1-95D9-AF4F-B6B1-ED8E06282359}"/>
                </a:ext>
              </a:extLst>
            </xdr:cNvPr>
            <xdr:cNvSpPr txBox="1"/>
          </xdr:nvSpPr>
          <xdr:spPr>
            <a:xfrm>
              <a:off x="13522649478" y="2087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2DC896F1-95D9-AF4F-B6B1-ED8E06282359}"/>
                </a:ext>
              </a:extLst>
            </xdr:cNvPr>
            <xdr:cNvSpPr txBox="1"/>
          </xdr:nvSpPr>
          <xdr:spPr>
            <a:xfrm>
              <a:off x="13522649478" y="2087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xdr:col>
      <xdr:colOff>0</xdr:colOff>
      <xdr:row>148</xdr:row>
      <xdr:rowOff>14942</xdr:rowOff>
    </xdr:from>
    <xdr:ext cx="39594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C858E9B-967B-184A-8E8E-27D5C5C6EC49}"/>
                </a:ext>
              </a:extLst>
            </xdr:cNvPr>
            <xdr:cNvSpPr txBox="1"/>
          </xdr:nvSpPr>
          <xdr:spPr>
            <a:xfrm>
              <a:off x="13524596059" y="2230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CC858E9B-967B-184A-8E8E-27D5C5C6EC49}"/>
                </a:ext>
              </a:extLst>
            </xdr:cNvPr>
            <xdr:cNvSpPr txBox="1"/>
          </xdr:nvSpPr>
          <xdr:spPr>
            <a:xfrm>
              <a:off x="13524596059" y="2230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508000</xdr:colOff>
      <xdr:row>143</xdr:row>
      <xdr:rowOff>122331</xdr:rowOff>
    </xdr:from>
    <xdr:to>
      <xdr:col>3</xdr:col>
      <xdr:colOff>141941</xdr:colOff>
      <xdr:row>147</xdr:row>
      <xdr:rowOff>144742</xdr:rowOff>
    </xdr:to>
    <xdr:cxnSp macro="">
      <xdr:nvCxnSpPr>
        <xdr:cNvPr id="151" name="Straight Arrow Connector 150">
          <a:extLst>
            <a:ext uri="{FF2B5EF4-FFF2-40B4-BE49-F238E27FC236}">
              <a16:creationId xmlns:a16="http://schemas.microsoft.com/office/drawing/2014/main" id="{1AEEB3B7-8986-9940-9990-A4C51C7B1079}"/>
            </a:ext>
          </a:extLst>
        </xdr:cNvPr>
        <xdr:cNvCxnSpPr/>
      </xdr:nvCxnSpPr>
      <xdr:spPr>
        <a:xfrm>
          <a:off x="13523199059" y="21378956"/>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679824</xdr:colOff>
      <xdr:row>143</xdr:row>
      <xdr:rowOff>37353</xdr:rowOff>
    </xdr:from>
    <xdr:to>
      <xdr:col>3</xdr:col>
      <xdr:colOff>276412</xdr:colOff>
      <xdr:row>147</xdr:row>
      <xdr:rowOff>134470</xdr:rowOff>
    </xdr:to>
    <xdr:cxnSp macro="">
      <xdr:nvCxnSpPr>
        <xdr:cNvPr id="152" name="Straight Arrow Connector 151">
          <a:extLst>
            <a:ext uri="{FF2B5EF4-FFF2-40B4-BE49-F238E27FC236}">
              <a16:creationId xmlns:a16="http://schemas.microsoft.com/office/drawing/2014/main" id="{2542A073-C08F-144B-BC5F-4115A76F988B}"/>
            </a:ext>
          </a:extLst>
        </xdr:cNvPr>
        <xdr:cNvCxnSpPr/>
      </xdr:nvCxnSpPr>
      <xdr:spPr>
        <a:xfrm flipV="1">
          <a:off x="13523064588" y="21293978"/>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328707</xdr:colOff>
      <xdr:row>142</xdr:row>
      <xdr:rowOff>88153</xdr:rowOff>
    </xdr:from>
    <xdr:ext cx="586933"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5097B1D7-3E54-5841-B570-276F9A2FEC4F}"/>
                </a:ext>
              </a:extLst>
            </xdr:cNvPr>
            <xdr:cNvSpPr txBox="1"/>
          </xdr:nvSpPr>
          <xdr:spPr>
            <a:xfrm>
              <a:off x="13524076360" y="2113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5097B1D7-3E54-5841-B570-276F9A2FEC4F}"/>
                </a:ext>
              </a:extLst>
            </xdr:cNvPr>
            <xdr:cNvSpPr txBox="1"/>
          </xdr:nvSpPr>
          <xdr:spPr>
            <a:xfrm>
              <a:off x="13524076360" y="2113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156884</xdr:colOff>
      <xdr:row>147</xdr:row>
      <xdr:rowOff>43329</xdr:rowOff>
    </xdr:from>
    <xdr:ext cx="586933"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D7F4851A-F86F-234A-9442-773B3E50E316}"/>
                </a:ext>
              </a:extLst>
            </xdr:cNvPr>
            <xdr:cNvSpPr txBox="1"/>
          </xdr:nvSpPr>
          <xdr:spPr>
            <a:xfrm>
              <a:off x="13524248183" y="2212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D7F4851A-F86F-234A-9442-773B3E50E316}"/>
                </a:ext>
              </a:extLst>
            </xdr:cNvPr>
            <xdr:cNvSpPr txBox="1"/>
          </xdr:nvSpPr>
          <xdr:spPr>
            <a:xfrm>
              <a:off x="13524248183" y="2212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769471</xdr:colOff>
      <xdr:row>146</xdr:row>
      <xdr:rowOff>186764</xdr:rowOff>
    </xdr:from>
    <xdr:to>
      <xdr:col>3</xdr:col>
      <xdr:colOff>410882</xdr:colOff>
      <xdr:row>146</xdr:row>
      <xdr:rowOff>194235</xdr:rowOff>
    </xdr:to>
    <xdr:cxnSp macro="">
      <xdr:nvCxnSpPr>
        <xdr:cNvPr id="155" name="Straight Connector 154">
          <a:extLst>
            <a:ext uri="{FF2B5EF4-FFF2-40B4-BE49-F238E27FC236}">
              <a16:creationId xmlns:a16="http://schemas.microsoft.com/office/drawing/2014/main" id="{E024E677-0F11-D346-8063-48B309B0FD55}"/>
            </a:ext>
          </a:extLst>
        </xdr:cNvPr>
        <xdr:cNvCxnSpPr/>
      </xdr:nvCxnSpPr>
      <xdr:spPr>
        <a:xfrm flipV="1">
          <a:off x="13522930118" y="22062514"/>
          <a:ext cx="1292411"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343648</xdr:colOff>
      <xdr:row>145</xdr:row>
      <xdr:rowOff>0</xdr:rowOff>
    </xdr:from>
    <xdr:to>
      <xdr:col>2</xdr:col>
      <xdr:colOff>500530</xdr:colOff>
      <xdr:row>145</xdr:row>
      <xdr:rowOff>156882</xdr:rowOff>
    </xdr:to>
    <xdr:sp macro="" textlink="">
      <xdr:nvSpPr>
        <xdr:cNvPr id="156" name="Oval 155">
          <a:extLst>
            <a:ext uri="{FF2B5EF4-FFF2-40B4-BE49-F238E27FC236}">
              <a16:creationId xmlns:a16="http://schemas.microsoft.com/office/drawing/2014/main" id="{653EF622-96B9-C94D-9CC0-B97A0F7F8905}"/>
            </a:ext>
          </a:extLst>
        </xdr:cNvPr>
        <xdr:cNvSpPr/>
      </xdr:nvSpPr>
      <xdr:spPr>
        <a:xfrm>
          <a:off x="13523665970" y="21669375"/>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3</xdr:col>
      <xdr:colOff>52294</xdr:colOff>
      <xdr:row>144</xdr:row>
      <xdr:rowOff>147917</xdr:rowOff>
    </xdr:from>
    <xdr:ext cx="915639"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E92257B5-E662-B44A-BF1C-F1C7950E8855}"/>
                </a:ext>
              </a:extLst>
            </xdr:cNvPr>
            <xdr:cNvSpPr txBox="1"/>
          </xdr:nvSpPr>
          <xdr:spPr>
            <a:xfrm>
              <a:off x="13522373067" y="21610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E92257B5-E662-B44A-BF1C-F1C7950E8855}"/>
                </a:ext>
              </a:extLst>
            </xdr:cNvPr>
            <xdr:cNvSpPr txBox="1"/>
          </xdr:nvSpPr>
          <xdr:spPr>
            <a:xfrm>
              <a:off x="13522373067" y="21610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2</xdr:col>
      <xdr:colOff>537883</xdr:colOff>
      <xdr:row>145</xdr:row>
      <xdr:rowOff>67235</xdr:rowOff>
    </xdr:from>
    <xdr:to>
      <xdr:col>3</xdr:col>
      <xdr:colOff>351118</xdr:colOff>
      <xdr:row>145</xdr:row>
      <xdr:rowOff>67235</xdr:rowOff>
    </xdr:to>
    <xdr:cxnSp macro="">
      <xdr:nvCxnSpPr>
        <xdr:cNvPr id="158" name="Straight Connector 157">
          <a:extLst>
            <a:ext uri="{FF2B5EF4-FFF2-40B4-BE49-F238E27FC236}">
              <a16:creationId xmlns:a16="http://schemas.microsoft.com/office/drawing/2014/main" id="{37656A4C-974D-4B4F-BE76-0C37F2E88D85}"/>
            </a:ext>
          </a:extLst>
        </xdr:cNvPr>
        <xdr:cNvCxnSpPr/>
      </xdr:nvCxnSpPr>
      <xdr:spPr>
        <a:xfrm>
          <a:off x="13522989882" y="21736610"/>
          <a:ext cx="638735"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171822</xdr:colOff>
      <xdr:row>146</xdr:row>
      <xdr:rowOff>73211</xdr:rowOff>
    </xdr:from>
    <xdr:ext cx="915639"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56038E70-F712-BC43-9559-87DEB8C317C2}"/>
                </a:ext>
              </a:extLst>
            </xdr:cNvPr>
            <xdr:cNvSpPr txBox="1"/>
          </xdr:nvSpPr>
          <xdr:spPr>
            <a:xfrm>
              <a:off x="13522253539" y="21948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59" name="TextBox 158">
              <a:extLst>
                <a:ext uri="{FF2B5EF4-FFF2-40B4-BE49-F238E27FC236}">
                  <a16:creationId xmlns:a16="http://schemas.microsoft.com/office/drawing/2014/main" id="{56038E70-F712-BC43-9559-87DEB8C317C2}"/>
                </a:ext>
              </a:extLst>
            </xdr:cNvPr>
            <xdr:cNvSpPr txBox="1"/>
          </xdr:nvSpPr>
          <xdr:spPr>
            <a:xfrm>
              <a:off x="13522253539" y="21948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1</xdr:col>
      <xdr:colOff>754530</xdr:colOff>
      <xdr:row>147</xdr:row>
      <xdr:rowOff>11205</xdr:rowOff>
    </xdr:from>
    <xdr:to>
      <xdr:col>3</xdr:col>
      <xdr:colOff>70971</xdr:colOff>
      <xdr:row>147</xdr:row>
      <xdr:rowOff>201705</xdr:rowOff>
    </xdr:to>
    <xdr:sp macro="" textlink="">
      <xdr:nvSpPr>
        <xdr:cNvPr id="160" name="Left Brace 159">
          <a:extLst>
            <a:ext uri="{FF2B5EF4-FFF2-40B4-BE49-F238E27FC236}">
              <a16:creationId xmlns:a16="http://schemas.microsoft.com/office/drawing/2014/main" id="{81F7003E-475C-3F41-B9FC-E18F01491B81}"/>
            </a:ext>
          </a:extLst>
        </xdr:cNvPr>
        <xdr:cNvSpPr/>
      </xdr:nvSpPr>
      <xdr:spPr>
        <a:xfrm rot="16200000">
          <a:off x="13523658500" y="21704859"/>
          <a:ext cx="190500" cy="96744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0</xdr:colOff>
      <xdr:row>147</xdr:row>
      <xdr:rowOff>141942</xdr:rowOff>
    </xdr:from>
    <xdr:ext cx="866588" cy="190758"/>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716A1866-D853-3F42-B027-B83A9D3079D5}"/>
                </a:ext>
              </a:extLst>
            </xdr:cNvPr>
            <xdr:cNvSpPr txBox="1"/>
          </xdr:nvSpPr>
          <xdr:spPr>
            <a:xfrm>
              <a:off x="13523299912" y="22224067"/>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ביקוש</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716A1866-D853-3F42-B027-B83A9D3079D5}"/>
                </a:ext>
              </a:extLst>
            </xdr:cNvPr>
            <xdr:cNvSpPr txBox="1"/>
          </xdr:nvSpPr>
          <xdr:spPr>
            <a:xfrm>
              <a:off x="13523299912" y="22224067"/>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ביקוש עודף</a:t>
              </a:r>
              <a:endParaRPr lang="en-US" sz="1100"/>
            </a:p>
          </xdr:txBody>
        </xdr:sp>
      </mc:Fallback>
    </mc:AlternateContent>
    <xdr:clientData/>
  </xdr:oneCellAnchor>
  <xdr:twoCellAnchor>
    <xdr:from>
      <xdr:col>7</xdr:col>
      <xdr:colOff>373062</xdr:colOff>
      <xdr:row>141</xdr:row>
      <xdr:rowOff>180228</xdr:rowOff>
    </xdr:from>
    <xdr:to>
      <xdr:col>7</xdr:col>
      <xdr:colOff>395007</xdr:colOff>
      <xdr:row>149</xdr:row>
      <xdr:rowOff>134938</xdr:rowOff>
    </xdr:to>
    <xdr:cxnSp macro="">
      <xdr:nvCxnSpPr>
        <xdr:cNvPr id="164" name="Straight Arrow Connector 163">
          <a:extLst>
            <a:ext uri="{FF2B5EF4-FFF2-40B4-BE49-F238E27FC236}">
              <a16:creationId xmlns:a16="http://schemas.microsoft.com/office/drawing/2014/main" id="{607E8577-BF52-7243-A0A0-47FE95C1894F}"/>
            </a:ext>
          </a:extLst>
        </xdr:cNvPr>
        <xdr:cNvCxnSpPr/>
      </xdr:nvCxnSpPr>
      <xdr:spPr>
        <a:xfrm flipH="1" flipV="1">
          <a:off x="13522120493" y="2927910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321236</xdr:colOff>
      <xdr:row>148</xdr:row>
      <xdr:rowOff>104589</xdr:rowOff>
    </xdr:from>
    <xdr:to>
      <xdr:col>7</xdr:col>
      <xdr:colOff>500530</xdr:colOff>
      <xdr:row>148</xdr:row>
      <xdr:rowOff>112059</xdr:rowOff>
    </xdr:to>
    <xdr:cxnSp macro="">
      <xdr:nvCxnSpPr>
        <xdr:cNvPr id="165" name="Straight Arrow Connector 164">
          <a:extLst>
            <a:ext uri="{FF2B5EF4-FFF2-40B4-BE49-F238E27FC236}">
              <a16:creationId xmlns:a16="http://schemas.microsoft.com/office/drawing/2014/main" id="{24F61D75-15D8-B04D-84A5-A9A0FE5CA22F}"/>
            </a:ext>
          </a:extLst>
        </xdr:cNvPr>
        <xdr:cNvCxnSpPr/>
      </xdr:nvCxnSpPr>
      <xdr:spPr>
        <a:xfrm flipV="1">
          <a:off x="13522014970" y="30648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104589</xdr:colOff>
      <xdr:row>141</xdr:row>
      <xdr:rowOff>28388</xdr:rowOff>
    </xdr:from>
    <xdr:ext cx="586933"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53B760FA-E7C4-4F45-87E5-80D33A222F46}"/>
                </a:ext>
              </a:extLst>
            </xdr:cNvPr>
            <xdr:cNvSpPr txBox="1"/>
          </xdr:nvSpPr>
          <xdr:spPr>
            <a:xfrm>
              <a:off x="13521823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53B760FA-E7C4-4F45-87E5-80D33A222F46}"/>
                </a:ext>
              </a:extLst>
            </xdr:cNvPr>
            <xdr:cNvSpPr txBox="1"/>
          </xdr:nvSpPr>
          <xdr:spPr>
            <a:xfrm>
              <a:off x="13521823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5</xdr:col>
      <xdr:colOff>0</xdr:colOff>
      <xdr:row>148</xdr:row>
      <xdr:rowOff>14942</xdr:rowOff>
    </xdr:from>
    <xdr:ext cx="39594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003FC13-FA02-3F4F-98BF-F706D027310A}"/>
                </a:ext>
              </a:extLst>
            </xdr:cNvPr>
            <xdr:cNvSpPr txBox="1"/>
          </xdr:nvSpPr>
          <xdr:spPr>
            <a:xfrm>
              <a:off x="13523770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003FC13-FA02-3F4F-98BF-F706D027310A}"/>
                </a:ext>
              </a:extLst>
            </xdr:cNvPr>
            <xdr:cNvSpPr txBox="1"/>
          </xdr:nvSpPr>
          <xdr:spPr>
            <a:xfrm>
              <a:off x="13523770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450350</xdr:colOff>
      <xdr:row>143</xdr:row>
      <xdr:rowOff>122331</xdr:rowOff>
    </xdr:from>
    <xdr:to>
      <xdr:col>7</xdr:col>
      <xdr:colOff>141941</xdr:colOff>
      <xdr:row>148</xdr:row>
      <xdr:rowOff>9181</xdr:rowOff>
    </xdr:to>
    <xdr:cxnSp macro="">
      <xdr:nvCxnSpPr>
        <xdr:cNvPr id="168" name="Straight Arrow Connector 167">
          <a:extLst>
            <a:ext uri="{FF2B5EF4-FFF2-40B4-BE49-F238E27FC236}">
              <a16:creationId xmlns:a16="http://schemas.microsoft.com/office/drawing/2014/main" id="{08E2555C-EAA1-164F-803D-AF6B44276E11}"/>
            </a:ext>
          </a:extLst>
        </xdr:cNvPr>
        <xdr:cNvCxnSpPr>
          <a:endCxn id="171" idx="2"/>
        </xdr:cNvCxnSpPr>
      </xdr:nvCxnSpPr>
      <xdr:spPr>
        <a:xfrm>
          <a:off x="13519071559" y="29633956"/>
          <a:ext cx="1342591" cy="91872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679824</xdr:colOff>
      <xdr:row>143</xdr:row>
      <xdr:rowOff>37353</xdr:rowOff>
    </xdr:from>
    <xdr:to>
      <xdr:col>7</xdr:col>
      <xdr:colOff>381000</xdr:colOff>
      <xdr:row>148</xdr:row>
      <xdr:rowOff>0</xdr:rowOff>
    </xdr:to>
    <xdr:cxnSp macro="">
      <xdr:nvCxnSpPr>
        <xdr:cNvPr id="169" name="Straight Arrow Connector 168">
          <a:extLst>
            <a:ext uri="{FF2B5EF4-FFF2-40B4-BE49-F238E27FC236}">
              <a16:creationId xmlns:a16="http://schemas.microsoft.com/office/drawing/2014/main" id="{D6AC95E9-C6AF-C442-BF1E-6C33FC4C20AE}"/>
            </a:ext>
          </a:extLst>
        </xdr:cNvPr>
        <xdr:cNvCxnSpPr/>
      </xdr:nvCxnSpPr>
      <xdr:spPr>
        <a:xfrm flipV="1">
          <a:off x="13518832500" y="29548978"/>
          <a:ext cx="1352176" cy="994522"/>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328707</xdr:colOff>
      <xdr:row>142</xdr:row>
      <xdr:rowOff>88153</xdr:rowOff>
    </xdr:from>
    <xdr:ext cx="586933"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B8666DFF-69FA-564B-AC61-9D51B8A4DD70}"/>
                </a:ext>
              </a:extLst>
            </xdr:cNvPr>
            <xdr:cNvSpPr txBox="1"/>
          </xdr:nvSpPr>
          <xdr:spPr>
            <a:xfrm>
              <a:off x="13523250860" y="29393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B8666DFF-69FA-564B-AC61-9D51B8A4DD70}"/>
                </a:ext>
              </a:extLst>
            </xdr:cNvPr>
            <xdr:cNvSpPr txBox="1"/>
          </xdr:nvSpPr>
          <xdr:spPr>
            <a:xfrm>
              <a:off x="13523250860" y="29393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5</xdr:col>
      <xdr:colOff>156884</xdr:colOff>
      <xdr:row>147</xdr:row>
      <xdr:rowOff>43329</xdr:rowOff>
    </xdr:from>
    <xdr:ext cx="586933"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BD7B3A5B-F170-6C49-B8B2-949959B31456}"/>
                </a:ext>
              </a:extLst>
            </xdr:cNvPr>
            <xdr:cNvSpPr txBox="1"/>
          </xdr:nvSpPr>
          <xdr:spPr>
            <a:xfrm>
              <a:off x="13523422683" y="30380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BD7B3A5B-F170-6C49-B8B2-949959B31456}"/>
                </a:ext>
              </a:extLst>
            </xdr:cNvPr>
            <xdr:cNvSpPr txBox="1"/>
          </xdr:nvSpPr>
          <xdr:spPr>
            <a:xfrm>
              <a:off x="13523422683" y="30380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769471</xdr:colOff>
      <xdr:row>146</xdr:row>
      <xdr:rowOff>186764</xdr:rowOff>
    </xdr:from>
    <xdr:to>
      <xdr:col>7</xdr:col>
      <xdr:colOff>410882</xdr:colOff>
      <xdr:row>146</xdr:row>
      <xdr:rowOff>194235</xdr:rowOff>
    </xdr:to>
    <xdr:cxnSp macro="">
      <xdr:nvCxnSpPr>
        <xdr:cNvPr id="172" name="Straight Connector 171">
          <a:extLst>
            <a:ext uri="{FF2B5EF4-FFF2-40B4-BE49-F238E27FC236}">
              <a16:creationId xmlns:a16="http://schemas.microsoft.com/office/drawing/2014/main" id="{D6E99813-0BDE-D446-AB38-098EA829B6A8}"/>
            </a:ext>
          </a:extLst>
        </xdr:cNvPr>
        <xdr:cNvCxnSpPr/>
      </xdr:nvCxnSpPr>
      <xdr:spPr>
        <a:xfrm flipV="1">
          <a:off x="13522104618" y="30317514"/>
          <a:ext cx="1292411"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343648</xdr:colOff>
      <xdr:row>145</xdr:row>
      <xdr:rowOff>0</xdr:rowOff>
    </xdr:from>
    <xdr:to>
      <xdr:col>6</xdr:col>
      <xdr:colOff>500530</xdr:colOff>
      <xdr:row>145</xdr:row>
      <xdr:rowOff>156882</xdr:rowOff>
    </xdr:to>
    <xdr:sp macro="" textlink="">
      <xdr:nvSpPr>
        <xdr:cNvPr id="173" name="Oval 172">
          <a:extLst>
            <a:ext uri="{FF2B5EF4-FFF2-40B4-BE49-F238E27FC236}">
              <a16:creationId xmlns:a16="http://schemas.microsoft.com/office/drawing/2014/main" id="{FF2D9BC5-C694-CE4F-9DE1-37FD4B4EC8F8}"/>
            </a:ext>
          </a:extLst>
        </xdr:cNvPr>
        <xdr:cNvSpPr/>
      </xdr:nvSpPr>
      <xdr:spPr>
        <a:xfrm>
          <a:off x="13522840470" y="29924375"/>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7</xdr:col>
      <xdr:colOff>52294</xdr:colOff>
      <xdr:row>144</xdr:row>
      <xdr:rowOff>147917</xdr:rowOff>
    </xdr:from>
    <xdr:ext cx="915639"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CBBD0821-41E9-4741-ADFB-A4AD1D6EF135}"/>
                </a:ext>
              </a:extLst>
            </xdr:cNvPr>
            <xdr:cNvSpPr txBox="1"/>
          </xdr:nvSpPr>
          <xdr:spPr>
            <a:xfrm>
              <a:off x="13521547567" y="29865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74" name="TextBox 173">
              <a:extLst>
                <a:ext uri="{FF2B5EF4-FFF2-40B4-BE49-F238E27FC236}">
                  <a16:creationId xmlns:a16="http://schemas.microsoft.com/office/drawing/2014/main" id="{CBBD0821-41E9-4741-ADFB-A4AD1D6EF135}"/>
                </a:ext>
              </a:extLst>
            </xdr:cNvPr>
            <xdr:cNvSpPr txBox="1"/>
          </xdr:nvSpPr>
          <xdr:spPr>
            <a:xfrm>
              <a:off x="13521547567" y="29865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6</xdr:col>
      <xdr:colOff>537883</xdr:colOff>
      <xdr:row>145</xdr:row>
      <xdr:rowOff>67235</xdr:rowOff>
    </xdr:from>
    <xdr:to>
      <xdr:col>7</xdr:col>
      <xdr:colOff>351118</xdr:colOff>
      <xdr:row>145</xdr:row>
      <xdr:rowOff>67235</xdr:rowOff>
    </xdr:to>
    <xdr:cxnSp macro="">
      <xdr:nvCxnSpPr>
        <xdr:cNvPr id="175" name="Straight Connector 174">
          <a:extLst>
            <a:ext uri="{FF2B5EF4-FFF2-40B4-BE49-F238E27FC236}">
              <a16:creationId xmlns:a16="http://schemas.microsoft.com/office/drawing/2014/main" id="{EF5743B6-756B-0845-AF78-2A3CFE400225}"/>
            </a:ext>
          </a:extLst>
        </xdr:cNvPr>
        <xdr:cNvCxnSpPr/>
      </xdr:nvCxnSpPr>
      <xdr:spPr>
        <a:xfrm>
          <a:off x="13522164382" y="29991610"/>
          <a:ext cx="638735"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171822</xdr:colOff>
      <xdr:row>146</xdr:row>
      <xdr:rowOff>73211</xdr:rowOff>
    </xdr:from>
    <xdr:ext cx="915639"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C77840C-0BCA-A84E-A511-D36F2A809BCB}"/>
                </a:ext>
              </a:extLst>
            </xdr:cNvPr>
            <xdr:cNvSpPr txBox="1"/>
          </xdr:nvSpPr>
          <xdr:spPr>
            <a:xfrm>
              <a:off x="13521428039" y="30203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BC77840C-0BCA-A84E-A511-D36F2A809BCB}"/>
                </a:ext>
              </a:extLst>
            </xdr:cNvPr>
            <xdr:cNvSpPr txBox="1"/>
          </xdr:nvSpPr>
          <xdr:spPr>
            <a:xfrm>
              <a:off x="13521428039" y="30203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7</xdr:col>
      <xdr:colOff>373062</xdr:colOff>
      <xdr:row>161</xdr:row>
      <xdr:rowOff>180228</xdr:rowOff>
    </xdr:from>
    <xdr:to>
      <xdr:col>7</xdr:col>
      <xdr:colOff>395007</xdr:colOff>
      <xdr:row>169</xdr:row>
      <xdr:rowOff>134938</xdr:rowOff>
    </xdr:to>
    <xdr:cxnSp macro="">
      <xdr:nvCxnSpPr>
        <xdr:cNvPr id="179" name="Straight Arrow Connector 178">
          <a:extLst>
            <a:ext uri="{FF2B5EF4-FFF2-40B4-BE49-F238E27FC236}">
              <a16:creationId xmlns:a16="http://schemas.microsoft.com/office/drawing/2014/main" id="{D1BF1E62-8499-8E46-9B6B-86BB193128F3}"/>
            </a:ext>
          </a:extLst>
        </xdr:cNvPr>
        <xdr:cNvCxnSpPr/>
      </xdr:nvCxnSpPr>
      <xdr:spPr>
        <a:xfrm flipH="1" flipV="1">
          <a:off x="13518818493" y="2927910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321236</xdr:colOff>
      <xdr:row>168</xdr:row>
      <xdr:rowOff>104589</xdr:rowOff>
    </xdr:from>
    <xdr:to>
      <xdr:col>7</xdr:col>
      <xdr:colOff>500530</xdr:colOff>
      <xdr:row>168</xdr:row>
      <xdr:rowOff>112059</xdr:rowOff>
    </xdr:to>
    <xdr:cxnSp macro="">
      <xdr:nvCxnSpPr>
        <xdr:cNvPr id="180" name="Straight Arrow Connector 179">
          <a:extLst>
            <a:ext uri="{FF2B5EF4-FFF2-40B4-BE49-F238E27FC236}">
              <a16:creationId xmlns:a16="http://schemas.microsoft.com/office/drawing/2014/main" id="{9D7C9281-98C5-A043-9754-45AE4EB15F59}"/>
            </a:ext>
          </a:extLst>
        </xdr:cNvPr>
        <xdr:cNvCxnSpPr/>
      </xdr:nvCxnSpPr>
      <xdr:spPr>
        <a:xfrm flipV="1">
          <a:off x="13518712970" y="30648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104589</xdr:colOff>
      <xdr:row>161</xdr:row>
      <xdr:rowOff>28388</xdr:rowOff>
    </xdr:from>
    <xdr:ext cx="586933"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B3417B16-9646-894C-8415-D6F0D75AA57A}"/>
                </a:ext>
              </a:extLst>
            </xdr:cNvPr>
            <xdr:cNvSpPr txBox="1"/>
          </xdr:nvSpPr>
          <xdr:spPr>
            <a:xfrm>
              <a:off x="13518521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B3417B16-9646-894C-8415-D6F0D75AA57A}"/>
                </a:ext>
              </a:extLst>
            </xdr:cNvPr>
            <xdr:cNvSpPr txBox="1"/>
          </xdr:nvSpPr>
          <xdr:spPr>
            <a:xfrm>
              <a:off x="13518521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5</xdr:col>
      <xdr:colOff>0</xdr:colOff>
      <xdr:row>168</xdr:row>
      <xdr:rowOff>14942</xdr:rowOff>
    </xdr:from>
    <xdr:ext cx="395941"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F79E42F0-BEFB-0743-84BC-04A3F6C57D4E}"/>
                </a:ext>
              </a:extLst>
            </xdr:cNvPr>
            <xdr:cNvSpPr txBox="1"/>
          </xdr:nvSpPr>
          <xdr:spPr>
            <a:xfrm>
              <a:off x="13520468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F79E42F0-BEFB-0743-84BC-04A3F6C57D4E}"/>
                </a:ext>
              </a:extLst>
            </xdr:cNvPr>
            <xdr:cNvSpPr txBox="1"/>
          </xdr:nvSpPr>
          <xdr:spPr>
            <a:xfrm>
              <a:off x="13520468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508000</xdr:colOff>
      <xdr:row>166</xdr:row>
      <xdr:rowOff>71438</xdr:rowOff>
    </xdr:from>
    <xdr:to>
      <xdr:col>7</xdr:col>
      <xdr:colOff>388937</xdr:colOff>
      <xdr:row>166</xdr:row>
      <xdr:rowOff>79375</xdr:rowOff>
    </xdr:to>
    <xdr:cxnSp macro="">
      <xdr:nvCxnSpPr>
        <xdr:cNvPr id="184" name="Straight Arrow Connector 183">
          <a:extLst>
            <a:ext uri="{FF2B5EF4-FFF2-40B4-BE49-F238E27FC236}">
              <a16:creationId xmlns:a16="http://schemas.microsoft.com/office/drawing/2014/main" id="{751FC5D3-5593-3B46-8C9C-C3EA0BBBA367}"/>
            </a:ext>
          </a:extLst>
        </xdr:cNvPr>
        <xdr:cNvCxnSpPr/>
      </xdr:nvCxnSpPr>
      <xdr:spPr>
        <a:xfrm flipV="1">
          <a:off x="13518824563" y="33091438"/>
          <a:ext cx="1531937" cy="793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90582</xdr:colOff>
      <xdr:row>165</xdr:row>
      <xdr:rowOff>199278</xdr:rowOff>
    </xdr:from>
    <xdr:ext cx="586933"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65CE0CD-6624-6047-98AA-776C82054FED}"/>
                </a:ext>
              </a:extLst>
            </xdr:cNvPr>
            <xdr:cNvSpPr txBox="1"/>
          </xdr:nvSpPr>
          <xdr:spPr>
            <a:xfrm>
              <a:off x="13520186985" y="330129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65CE0CD-6624-6047-98AA-776C82054FED}"/>
                </a:ext>
              </a:extLst>
            </xdr:cNvPr>
            <xdr:cNvSpPr txBox="1"/>
          </xdr:nvSpPr>
          <xdr:spPr>
            <a:xfrm>
              <a:off x="13520186985" y="330129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7</xdr:col>
      <xdr:colOff>155947</xdr:colOff>
      <xdr:row>165</xdr:row>
      <xdr:rowOff>168461</xdr:rowOff>
    </xdr:from>
    <xdr:ext cx="915639"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6BB10A9-8616-E840-8837-34940E569FDB}"/>
                </a:ext>
              </a:extLst>
            </xdr:cNvPr>
            <xdr:cNvSpPr txBox="1"/>
          </xdr:nvSpPr>
          <xdr:spPr>
            <a:xfrm>
              <a:off x="13518141914" y="32982086"/>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𝑊𝑜𝑟𝑙𝑑</m:t>
                        </m:r>
                      </m:sub>
                    </m:sSub>
                  </m:oMath>
                </m:oMathPara>
              </a14:m>
              <a:endParaRPr lang="en-US" sz="1100"/>
            </a:p>
          </xdr:txBody>
        </xdr:sp>
      </mc:Choice>
      <mc:Fallback xmlns="">
        <xdr:sp macro="" textlink="">
          <xdr:nvSpPr>
            <xdr:cNvPr id="191" name="TextBox 190">
              <a:extLst>
                <a:ext uri="{FF2B5EF4-FFF2-40B4-BE49-F238E27FC236}">
                  <a16:creationId xmlns:a16="http://schemas.microsoft.com/office/drawing/2014/main" id="{26BB10A9-8616-E840-8837-34940E569FDB}"/>
                </a:ext>
              </a:extLst>
            </xdr:cNvPr>
            <xdr:cNvSpPr txBox="1"/>
          </xdr:nvSpPr>
          <xdr:spPr>
            <a:xfrm>
              <a:off x="13518141914" y="32982086"/>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𝑃_𝑊𝑜𝑟𝑙𝑑</a:t>
              </a:r>
              <a:endParaRPr lang="en-US" sz="1100"/>
            </a:p>
          </xdr:txBody>
        </xdr:sp>
      </mc:Fallback>
    </mc:AlternateContent>
    <xdr:clientData/>
  </xdr:oneCellAnchor>
  <xdr:twoCellAnchor>
    <xdr:from>
      <xdr:col>2</xdr:col>
      <xdr:colOff>373062</xdr:colOff>
      <xdr:row>181</xdr:row>
      <xdr:rowOff>180228</xdr:rowOff>
    </xdr:from>
    <xdr:to>
      <xdr:col>2</xdr:col>
      <xdr:colOff>395007</xdr:colOff>
      <xdr:row>189</xdr:row>
      <xdr:rowOff>134938</xdr:rowOff>
    </xdr:to>
    <xdr:cxnSp macro="">
      <xdr:nvCxnSpPr>
        <xdr:cNvPr id="197" name="Straight Arrow Connector 196">
          <a:extLst>
            <a:ext uri="{FF2B5EF4-FFF2-40B4-BE49-F238E27FC236}">
              <a16:creationId xmlns:a16="http://schemas.microsoft.com/office/drawing/2014/main" id="{E576658B-7D05-DB4F-8C97-78AFF106A9CB}"/>
            </a:ext>
          </a:extLst>
        </xdr:cNvPr>
        <xdr:cNvCxnSpPr/>
      </xdr:nvCxnSpPr>
      <xdr:spPr>
        <a:xfrm flipH="1" flipV="1">
          <a:off x="13571653517" y="29172514"/>
          <a:ext cx="21945" cy="159966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188</xdr:row>
      <xdr:rowOff>104589</xdr:rowOff>
    </xdr:from>
    <xdr:to>
      <xdr:col>2</xdr:col>
      <xdr:colOff>500530</xdr:colOff>
      <xdr:row>188</xdr:row>
      <xdr:rowOff>112059</xdr:rowOff>
    </xdr:to>
    <xdr:cxnSp macro="">
      <xdr:nvCxnSpPr>
        <xdr:cNvPr id="198" name="Straight Arrow Connector 197">
          <a:extLst>
            <a:ext uri="{FF2B5EF4-FFF2-40B4-BE49-F238E27FC236}">
              <a16:creationId xmlns:a16="http://schemas.microsoft.com/office/drawing/2014/main" id="{E131BFAD-CAD8-DF49-8ED6-D21721F16052}"/>
            </a:ext>
          </a:extLst>
        </xdr:cNvPr>
        <xdr:cNvCxnSpPr/>
      </xdr:nvCxnSpPr>
      <xdr:spPr>
        <a:xfrm flipV="1">
          <a:off x="13571547994" y="30536208"/>
          <a:ext cx="1836341"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181</xdr:row>
      <xdr:rowOff>28388</xdr:rowOff>
    </xdr:from>
    <xdr:ext cx="586933"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5E0E959-9C57-7B47-A04D-F98915300148}"/>
                </a:ext>
              </a:extLst>
            </xdr:cNvPr>
            <xdr:cNvSpPr txBox="1"/>
          </xdr:nvSpPr>
          <xdr:spPr>
            <a:xfrm>
              <a:off x="13571357002" y="2902067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5E0E959-9C57-7B47-A04D-F98915300148}"/>
                </a:ext>
              </a:extLst>
            </xdr:cNvPr>
            <xdr:cNvSpPr txBox="1"/>
          </xdr:nvSpPr>
          <xdr:spPr>
            <a:xfrm>
              <a:off x="13571357002" y="2902067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188</xdr:row>
      <xdr:rowOff>14942</xdr:rowOff>
    </xdr:from>
    <xdr:ext cx="395941"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C1AF00D6-2A49-E143-9F34-A261267EE5C8}"/>
                </a:ext>
              </a:extLst>
            </xdr:cNvPr>
            <xdr:cNvSpPr txBox="1"/>
          </xdr:nvSpPr>
          <xdr:spPr>
            <a:xfrm>
              <a:off x="13573309630" y="3044656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C1AF00D6-2A49-E143-9F34-A261267EE5C8}"/>
                </a:ext>
              </a:extLst>
            </xdr:cNvPr>
            <xdr:cNvSpPr txBox="1"/>
          </xdr:nvSpPr>
          <xdr:spPr>
            <a:xfrm>
              <a:off x="13573309630" y="3044656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183</xdr:row>
      <xdr:rowOff>122331</xdr:rowOff>
    </xdr:from>
    <xdr:to>
      <xdr:col>2</xdr:col>
      <xdr:colOff>141941</xdr:colOff>
      <xdr:row>187</xdr:row>
      <xdr:rowOff>144742</xdr:rowOff>
    </xdr:to>
    <xdr:cxnSp macro="">
      <xdr:nvCxnSpPr>
        <xdr:cNvPr id="201" name="Straight Arrow Connector 200">
          <a:extLst>
            <a:ext uri="{FF2B5EF4-FFF2-40B4-BE49-F238E27FC236}">
              <a16:creationId xmlns:a16="http://schemas.microsoft.com/office/drawing/2014/main" id="{B4D26AEB-8899-AD49-A599-9A1CB391B04A}"/>
            </a:ext>
          </a:extLst>
        </xdr:cNvPr>
        <xdr:cNvCxnSpPr/>
      </xdr:nvCxnSpPr>
      <xdr:spPr>
        <a:xfrm>
          <a:off x="13571906583" y="29525855"/>
          <a:ext cx="1290988" cy="844887"/>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183</xdr:row>
      <xdr:rowOff>37353</xdr:rowOff>
    </xdr:from>
    <xdr:to>
      <xdr:col>2</xdr:col>
      <xdr:colOff>276412</xdr:colOff>
      <xdr:row>187</xdr:row>
      <xdr:rowOff>134470</xdr:rowOff>
    </xdr:to>
    <xdr:cxnSp macro="">
      <xdr:nvCxnSpPr>
        <xdr:cNvPr id="202" name="Straight Arrow Connector 201">
          <a:extLst>
            <a:ext uri="{FF2B5EF4-FFF2-40B4-BE49-F238E27FC236}">
              <a16:creationId xmlns:a16="http://schemas.microsoft.com/office/drawing/2014/main" id="{F77FB8C3-6335-F940-9F4A-2B814846E8C3}"/>
            </a:ext>
          </a:extLst>
        </xdr:cNvPr>
        <xdr:cNvCxnSpPr/>
      </xdr:nvCxnSpPr>
      <xdr:spPr>
        <a:xfrm flipV="1">
          <a:off x="13584256176" y="36949529"/>
          <a:ext cx="1255059" cy="903941"/>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182</xdr:row>
      <xdr:rowOff>88153</xdr:rowOff>
    </xdr:from>
    <xdr:ext cx="586933"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F9537A-AC9E-DC45-B56D-F60BB822D80C}"/>
                </a:ext>
              </a:extLst>
            </xdr:cNvPr>
            <xdr:cNvSpPr txBox="1"/>
          </xdr:nvSpPr>
          <xdr:spPr>
            <a:xfrm>
              <a:off x="13572789931" y="292860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F9537A-AC9E-DC45-B56D-F60BB822D80C}"/>
                </a:ext>
              </a:extLst>
            </xdr:cNvPr>
            <xdr:cNvSpPr txBox="1"/>
          </xdr:nvSpPr>
          <xdr:spPr>
            <a:xfrm>
              <a:off x="13572789931" y="292860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156884</xdr:colOff>
      <xdr:row>187</xdr:row>
      <xdr:rowOff>43329</xdr:rowOff>
    </xdr:from>
    <xdr:ext cx="586933"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0E1740D7-EBCD-464A-92A6-B5F902B5209F}"/>
                </a:ext>
              </a:extLst>
            </xdr:cNvPr>
            <xdr:cNvSpPr txBox="1"/>
          </xdr:nvSpPr>
          <xdr:spPr>
            <a:xfrm>
              <a:off x="13572961754" y="30269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0E1740D7-EBCD-464A-92A6-B5F902B5209F}"/>
                </a:ext>
              </a:extLst>
            </xdr:cNvPr>
            <xdr:cNvSpPr txBox="1"/>
          </xdr:nvSpPr>
          <xdr:spPr>
            <a:xfrm>
              <a:off x="13572961754" y="30269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343648</xdr:colOff>
      <xdr:row>185</xdr:row>
      <xdr:rowOff>0</xdr:rowOff>
    </xdr:from>
    <xdr:to>
      <xdr:col>1</xdr:col>
      <xdr:colOff>500530</xdr:colOff>
      <xdr:row>185</xdr:row>
      <xdr:rowOff>156882</xdr:rowOff>
    </xdr:to>
    <xdr:sp macro="" textlink="">
      <xdr:nvSpPr>
        <xdr:cNvPr id="206" name="Oval 205">
          <a:extLst>
            <a:ext uri="{FF2B5EF4-FFF2-40B4-BE49-F238E27FC236}">
              <a16:creationId xmlns:a16="http://schemas.microsoft.com/office/drawing/2014/main" id="{67C62013-5697-DD46-8868-F16931D78D41}"/>
            </a:ext>
          </a:extLst>
        </xdr:cNvPr>
        <xdr:cNvSpPr/>
      </xdr:nvSpPr>
      <xdr:spPr>
        <a:xfrm>
          <a:off x="13572376517" y="29814762"/>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6</xdr:col>
      <xdr:colOff>373062</xdr:colOff>
      <xdr:row>181</xdr:row>
      <xdr:rowOff>180228</xdr:rowOff>
    </xdr:from>
    <xdr:to>
      <xdr:col>6</xdr:col>
      <xdr:colOff>395007</xdr:colOff>
      <xdr:row>189</xdr:row>
      <xdr:rowOff>134938</xdr:rowOff>
    </xdr:to>
    <xdr:cxnSp macro="">
      <xdr:nvCxnSpPr>
        <xdr:cNvPr id="212" name="Straight Arrow Connector 211">
          <a:extLst>
            <a:ext uri="{FF2B5EF4-FFF2-40B4-BE49-F238E27FC236}">
              <a16:creationId xmlns:a16="http://schemas.microsoft.com/office/drawing/2014/main" id="{78BC5D4A-18F0-034D-AAD0-DC322338BCAF}"/>
            </a:ext>
          </a:extLst>
        </xdr:cNvPr>
        <xdr:cNvCxnSpPr/>
      </xdr:nvCxnSpPr>
      <xdr:spPr>
        <a:xfrm flipH="1" flipV="1">
          <a:off x="13584137581" y="36688993"/>
          <a:ext cx="21945" cy="156835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321236</xdr:colOff>
      <xdr:row>188</xdr:row>
      <xdr:rowOff>104589</xdr:rowOff>
    </xdr:from>
    <xdr:to>
      <xdr:col>6</xdr:col>
      <xdr:colOff>500530</xdr:colOff>
      <xdr:row>188</xdr:row>
      <xdr:rowOff>112059</xdr:rowOff>
    </xdr:to>
    <xdr:cxnSp macro="">
      <xdr:nvCxnSpPr>
        <xdr:cNvPr id="213" name="Straight Arrow Connector 212">
          <a:extLst>
            <a:ext uri="{FF2B5EF4-FFF2-40B4-BE49-F238E27FC236}">
              <a16:creationId xmlns:a16="http://schemas.microsoft.com/office/drawing/2014/main" id="{6392BD18-3CF0-1C4A-8A52-759A6B17DE51}"/>
            </a:ext>
          </a:extLst>
        </xdr:cNvPr>
        <xdr:cNvCxnSpPr/>
      </xdr:nvCxnSpPr>
      <xdr:spPr>
        <a:xfrm flipV="1">
          <a:off x="13584032058" y="38025295"/>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104589</xdr:colOff>
      <xdr:row>181</xdr:row>
      <xdr:rowOff>28388</xdr:rowOff>
    </xdr:from>
    <xdr:ext cx="586933"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A8F0F0A2-99E8-4C4E-B826-57D1A48893FA}"/>
                </a:ext>
              </a:extLst>
            </xdr:cNvPr>
            <xdr:cNvSpPr txBox="1"/>
          </xdr:nvSpPr>
          <xdr:spPr>
            <a:xfrm>
              <a:off x="13583841066" y="36537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A8F0F0A2-99E8-4C4E-B826-57D1A48893FA}"/>
                </a:ext>
              </a:extLst>
            </xdr:cNvPr>
            <xdr:cNvSpPr txBox="1"/>
          </xdr:nvSpPr>
          <xdr:spPr>
            <a:xfrm>
              <a:off x="13583841066" y="36537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188</xdr:row>
      <xdr:rowOff>14942</xdr:rowOff>
    </xdr:from>
    <xdr:ext cx="39594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B15700BA-1193-FA4D-BFE5-2C4ABEA1EB14}"/>
                </a:ext>
              </a:extLst>
            </xdr:cNvPr>
            <xdr:cNvSpPr txBox="1"/>
          </xdr:nvSpPr>
          <xdr:spPr>
            <a:xfrm>
              <a:off x="13585795118" y="37935648"/>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B15700BA-1193-FA4D-BFE5-2C4ABEA1EB14}"/>
                </a:ext>
              </a:extLst>
            </xdr:cNvPr>
            <xdr:cNvSpPr txBox="1"/>
          </xdr:nvSpPr>
          <xdr:spPr>
            <a:xfrm>
              <a:off x="13585795118" y="37935648"/>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508000</xdr:colOff>
      <xdr:row>183</xdr:row>
      <xdr:rowOff>122331</xdr:rowOff>
    </xdr:from>
    <xdr:to>
      <xdr:col>6</xdr:col>
      <xdr:colOff>141941</xdr:colOff>
      <xdr:row>187</xdr:row>
      <xdr:rowOff>144742</xdr:rowOff>
    </xdr:to>
    <xdr:cxnSp macro="">
      <xdr:nvCxnSpPr>
        <xdr:cNvPr id="216" name="Straight Arrow Connector 215">
          <a:extLst>
            <a:ext uri="{FF2B5EF4-FFF2-40B4-BE49-F238E27FC236}">
              <a16:creationId xmlns:a16="http://schemas.microsoft.com/office/drawing/2014/main" id="{DB100DA7-F585-5045-902E-C738A6EF08F7}"/>
            </a:ext>
          </a:extLst>
        </xdr:cNvPr>
        <xdr:cNvCxnSpPr/>
      </xdr:nvCxnSpPr>
      <xdr:spPr>
        <a:xfrm>
          <a:off x="13584390647" y="37034507"/>
          <a:ext cx="1292412" cy="82923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679824</xdr:colOff>
      <xdr:row>183</xdr:row>
      <xdr:rowOff>37353</xdr:rowOff>
    </xdr:from>
    <xdr:to>
      <xdr:col>6</xdr:col>
      <xdr:colOff>276412</xdr:colOff>
      <xdr:row>187</xdr:row>
      <xdr:rowOff>134470</xdr:rowOff>
    </xdr:to>
    <xdr:cxnSp macro="">
      <xdr:nvCxnSpPr>
        <xdr:cNvPr id="217" name="Straight Arrow Connector 216">
          <a:extLst>
            <a:ext uri="{FF2B5EF4-FFF2-40B4-BE49-F238E27FC236}">
              <a16:creationId xmlns:a16="http://schemas.microsoft.com/office/drawing/2014/main" id="{1A1E58FC-F157-CC47-9282-DDDD3E45E285}"/>
            </a:ext>
          </a:extLst>
        </xdr:cNvPr>
        <xdr:cNvCxnSpPr/>
      </xdr:nvCxnSpPr>
      <xdr:spPr>
        <a:xfrm flipV="1">
          <a:off x="13584256176" y="36949529"/>
          <a:ext cx="1255059" cy="903941"/>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328707</xdr:colOff>
      <xdr:row>182</xdr:row>
      <xdr:rowOff>88153</xdr:rowOff>
    </xdr:from>
    <xdr:ext cx="586933"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5150E6F5-3BA2-D947-95CB-BDA4533E60B3}"/>
                </a:ext>
              </a:extLst>
            </xdr:cNvPr>
            <xdr:cNvSpPr txBox="1"/>
          </xdr:nvSpPr>
          <xdr:spPr>
            <a:xfrm>
              <a:off x="13585275419" y="3679862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18" name="TextBox 217">
              <a:extLst>
                <a:ext uri="{FF2B5EF4-FFF2-40B4-BE49-F238E27FC236}">
                  <a16:creationId xmlns:a16="http://schemas.microsoft.com/office/drawing/2014/main" id="{5150E6F5-3BA2-D947-95CB-BDA4533E60B3}"/>
                </a:ext>
              </a:extLst>
            </xdr:cNvPr>
            <xdr:cNvSpPr txBox="1"/>
          </xdr:nvSpPr>
          <xdr:spPr>
            <a:xfrm>
              <a:off x="13585275419" y="3679862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4</xdr:col>
      <xdr:colOff>156884</xdr:colOff>
      <xdr:row>187</xdr:row>
      <xdr:rowOff>43329</xdr:rowOff>
    </xdr:from>
    <xdr:ext cx="586933"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426C6E0-6391-EA40-B206-6314FE837437}"/>
                </a:ext>
              </a:extLst>
            </xdr:cNvPr>
            <xdr:cNvSpPr txBox="1"/>
          </xdr:nvSpPr>
          <xdr:spPr>
            <a:xfrm>
              <a:off x="13585447242" y="37762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1426C6E0-6391-EA40-B206-6314FE837437}"/>
                </a:ext>
              </a:extLst>
            </xdr:cNvPr>
            <xdr:cNvSpPr txBox="1"/>
          </xdr:nvSpPr>
          <xdr:spPr>
            <a:xfrm>
              <a:off x="13585447242" y="37762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343648</xdr:colOff>
      <xdr:row>185</xdr:row>
      <xdr:rowOff>0</xdr:rowOff>
    </xdr:from>
    <xdr:to>
      <xdr:col>5</xdr:col>
      <xdr:colOff>500530</xdr:colOff>
      <xdr:row>185</xdr:row>
      <xdr:rowOff>156882</xdr:rowOff>
    </xdr:to>
    <xdr:sp macro="" textlink="">
      <xdr:nvSpPr>
        <xdr:cNvPr id="220" name="Oval 219">
          <a:extLst>
            <a:ext uri="{FF2B5EF4-FFF2-40B4-BE49-F238E27FC236}">
              <a16:creationId xmlns:a16="http://schemas.microsoft.com/office/drawing/2014/main" id="{1506C90B-E115-D649-8838-4C5667BE82F0}"/>
            </a:ext>
          </a:extLst>
        </xdr:cNvPr>
        <xdr:cNvSpPr/>
      </xdr:nvSpPr>
      <xdr:spPr>
        <a:xfrm>
          <a:off x="13584861294" y="37315588"/>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0</xdr:col>
      <xdr:colOff>291353</xdr:colOff>
      <xdr:row>184</xdr:row>
      <xdr:rowOff>14942</xdr:rowOff>
    </xdr:from>
    <xdr:to>
      <xdr:col>2</xdr:col>
      <xdr:colOff>410882</xdr:colOff>
      <xdr:row>184</xdr:row>
      <xdr:rowOff>14942</xdr:rowOff>
    </xdr:to>
    <xdr:cxnSp macro="">
      <xdr:nvCxnSpPr>
        <xdr:cNvPr id="222" name="Straight Connector 221">
          <a:extLst>
            <a:ext uri="{FF2B5EF4-FFF2-40B4-BE49-F238E27FC236}">
              <a16:creationId xmlns:a16="http://schemas.microsoft.com/office/drawing/2014/main" id="{201906DB-6C71-13DB-3F6C-729C647A0531}"/>
            </a:ext>
          </a:extLst>
        </xdr:cNvPr>
        <xdr:cNvCxnSpPr/>
      </xdr:nvCxnSpPr>
      <xdr:spPr>
        <a:xfrm>
          <a:off x="13584121706" y="37128824"/>
          <a:ext cx="177800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291354</xdr:colOff>
      <xdr:row>183</xdr:row>
      <xdr:rowOff>89648</xdr:rowOff>
    </xdr:from>
    <xdr:ext cx="586933" cy="23796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1930C275-B8DB-5DDB-E9FF-67AB7220FB38}"/>
                </a:ext>
              </a:extLst>
            </xdr:cNvPr>
            <xdr:cNvSpPr txBox="1"/>
          </xdr:nvSpPr>
          <xdr:spPr>
            <a:xfrm>
              <a:off x="13583654301" y="37001824"/>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1930C275-B8DB-5DDB-E9FF-67AB7220FB38}"/>
                </a:ext>
              </a:extLst>
            </xdr:cNvPr>
            <xdr:cNvSpPr txBox="1"/>
          </xdr:nvSpPr>
          <xdr:spPr>
            <a:xfrm>
              <a:off x="13583654301" y="37001824"/>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4</xdr:col>
      <xdr:colOff>276412</xdr:colOff>
      <xdr:row>186</xdr:row>
      <xdr:rowOff>149412</xdr:rowOff>
    </xdr:from>
    <xdr:to>
      <xdr:col>6</xdr:col>
      <xdr:colOff>395941</xdr:colOff>
      <xdr:row>186</xdr:row>
      <xdr:rowOff>149412</xdr:rowOff>
    </xdr:to>
    <xdr:cxnSp macro="">
      <xdr:nvCxnSpPr>
        <xdr:cNvPr id="224" name="Straight Connector 223">
          <a:extLst>
            <a:ext uri="{FF2B5EF4-FFF2-40B4-BE49-F238E27FC236}">
              <a16:creationId xmlns:a16="http://schemas.microsoft.com/office/drawing/2014/main" id="{79886E3C-41FA-193C-C724-30D8EEF9E4EB}"/>
            </a:ext>
          </a:extLst>
        </xdr:cNvPr>
        <xdr:cNvCxnSpPr/>
      </xdr:nvCxnSpPr>
      <xdr:spPr>
        <a:xfrm>
          <a:off x="13580819706" y="37666706"/>
          <a:ext cx="177800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321237</xdr:colOff>
      <xdr:row>186</xdr:row>
      <xdr:rowOff>35858</xdr:rowOff>
    </xdr:from>
    <xdr:ext cx="586933"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7DFFB67-F8F8-D5EC-88FE-FB69835F7072}"/>
                </a:ext>
              </a:extLst>
            </xdr:cNvPr>
            <xdr:cNvSpPr txBox="1"/>
          </xdr:nvSpPr>
          <xdr:spPr>
            <a:xfrm>
              <a:off x="13580307477" y="3755315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F7DFFB67-F8F8-D5EC-88FE-FB69835F7072}"/>
                </a:ext>
              </a:extLst>
            </xdr:cNvPr>
            <xdr:cNvSpPr txBox="1"/>
          </xdr:nvSpPr>
          <xdr:spPr>
            <a:xfrm>
              <a:off x="13580307477" y="3755315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4</xdr:col>
      <xdr:colOff>784412</xdr:colOff>
      <xdr:row>186</xdr:row>
      <xdr:rowOff>164353</xdr:rowOff>
    </xdr:from>
    <xdr:to>
      <xdr:col>5</xdr:col>
      <xdr:colOff>821765</xdr:colOff>
      <xdr:row>187</xdr:row>
      <xdr:rowOff>171823</xdr:rowOff>
    </xdr:to>
    <xdr:sp macro="" textlink="">
      <xdr:nvSpPr>
        <xdr:cNvPr id="227" name="Left Brace 226">
          <a:extLst>
            <a:ext uri="{FF2B5EF4-FFF2-40B4-BE49-F238E27FC236}">
              <a16:creationId xmlns:a16="http://schemas.microsoft.com/office/drawing/2014/main" id="{6D84F55A-A8DE-49B6-67CD-8574C4657F41}"/>
            </a:ext>
          </a:extLst>
        </xdr:cNvPr>
        <xdr:cNvSpPr/>
      </xdr:nvSpPr>
      <xdr:spPr>
        <a:xfrm rot="16200000">
          <a:off x="13581551824" y="37352941"/>
          <a:ext cx="209176" cy="86658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14942</xdr:colOff>
      <xdr:row>187</xdr:row>
      <xdr:rowOff>89649</xdr:rowOff>
    </xdr:from>
    <xdr:ext cx="814294" cy="15606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5913706-345F-4184-76DD-C4C59EFADB57}"/>
                </a:ext>
              </a:extLst>
            </xdr:cNvPr>
            <xdr:cNvSpPr txBox="1"/>
          </xdr:nvSpPr>
          <xdr:spPr>
            <a:xfrm>
              <a:off x="13581215647" y="37808649"/>
              <a:ext cx="814294"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ביקוש</m:t>
                    </m:r>
                    <m:r>
                      <a:rPr lang="he-IL" sz="900" b="0" i="1">
                        <a:latin typeface="Cambria Math" panose="02040503050406030204" pitchFamily="18" charset="0"/>
                      </a:rPr>
                      <m:t> </m:t>
                    </m:r>
                    <m:r>
                      <a:rPr lang="he-IL" sz="900" b="0" i="1">
                        <a:latin typeface="Cambria Math" panose="02040503050406030204" pitchFamily="18" charset="0"/>
                      </a:rPr>
                      <m:t>עודף</m:t>
                    </m:r>
                  </m:oMath>
                </m:oMathPara>
              </a14:m>
              <a:endParaRPr lang="en-US" sz="900"/>
            </a:p>
          </xdr:txBody>
        </xdr:sp>
      </mc:Choice>
      <mc:Fallback xmlns="">
        <xdr:sp macro="" textlink="">
          <xdr:nvSpPr>
            <xdr:cNvPr id="228" name="TextBox 227">
              <a:extLst>
                <a:ext uri="{FF2B5EF4-FFF2-40B4-BE49-F238E27FC236}">
                  <a16:creationId xmlns:a16="http://schemas.microsoft.com/office/drawing/2014/main" id="{D5913706-345F-4184-76DD-C4C59EFADB57}"/>
                </a:ext>
              </a:extLst>
            </xdr:cNvPr>
            <xdr:cNvSpPr txBox="1"/>
          </xdr:nvSpPr>
          <xdr:spPr>
            <a:xfrm>
              <a:off x="13581215647" y="37808649"/>
              <a:ext cx="814294"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ביקוש עודף</a:t>
              </a:r>
              <a:endParaRPr lang="en-US" sz="900"/>
            </a:p>
          </xdr:txBody>
        </xdr:sp>
      </mc:Fallback>
    </mc:AlternateContent>
    <xdr:clientData/>
  </xdr:oneCellAnchor>
  <xdr:twoCellAnchor>
    <xdr:from>
      <xdr:col>4</xdr:col>
      <xdr:colOff>74706</xdr:colOff>
      <xdr:row>184</xdr:row>
      <xdr:rowOff>141942</xdr:rowOff>
    </xdr:from>
    <xdr:to>
      <xdr:col>4</xdr:col>
      <xdr:colOff>776942</xdr:colOff>
      <xdr:row>186</xdr:row>
      <xdr:rowOff>112059</xdr:rowOff>
    </xdr:to>
    <xdr:cxnSp macro="">
      <xdr:nvCxnSpPr>
        <xdr:cNvPr id="230" name="Straight Arrow Connector 229">
          <a:extLst>
            <a:ext uri="{FF2B5EF4-FFF2-40B4-BE49-F238E27FC236}">
              <a16:creationId xmlns:a16="http://schemas.microsoft.com/office/drawing/2014/main" id="{1425462A-2730-0765-9DFF-75385A2F05AF}"/>
            </a:ext>
          </a:extLst>
        </xdr:cNvPr>
        <xdr:cNvCxnSpPr/>
      </xdr:nvCxnSpPr>
      <xdr:spPr>
        <a:xfrm flipH="1">
          <a:off x="13582097176" y="37255824"/>
          <a:ext cx="702236" cy="3735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29882</xdr:colOff>
      <xdr:row>184</xdr:row>
      <xdr:rowOff>67236</xdr:rowOff>
    </xdr:from>
    <xdr:to>
      <xdr:col>6</xdr:col>
      <xdr:colOff>649941</xdr:colOff>
      <xdr:row>186</xdr:row>
      <xdr:rowOff>119530</xdr:rowOff>
    </xdr:to>
    <xdr:cxnSp macro="">
      <xdr:nvCxnSpPr>
        <xdr:cNvPr id="231" name="Straight Arrow Connector 230">
          <a:extLst>
            <a:ext uri="{FF2B5EF4-FFF2-40B4-BE49-F238E27FC236}">
              <a16:creationId xmlns:a16="http://schemas.microsoft.com/office/drawing/2014/main" id="{FC68F46A-A85B-C3AD-93EC-00282FA4EE98}"/>
            </a:ext>
          </a:extLst>
        </xdr:cNvPr>
        <xdr:cNvCxnSpPr/>
      </xdr:nvCxnSpPr>
      <xdr:spPr>
        <a:xfrm>
          <a:off x="13580565706" y="37181118"/>
          <a:ext cx="620059" cy="4557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403412</xdr:colOff>
      <xdr:row>185</xdr:row>
      <xdr:rowOff>194236</xdr:rowOff>
    </xdr:from>
    <xdr:to>
      <xdr:col>1</xdr:col>
      <xdr:colOff>403412</xdr:colOff>
      <xdr:row>186</xdr:row>
      <xdr:rowOff>134471</xdr:rowOff>
    </xdr:to>
    <xdr:cxnSp macro="">
      <xdr:nvCxnSpPr>
        <xdr:cNvPr id="233" name="Straight Arrow Connector 232">
          <a:extLst>
            <a:ext uri="{FF2B5EF4-FFF2-40B4-BE49-F238E27FC236}">
              <a16:creationId xmlns:a16="http://schemas.microsoft.com/office/drawing/2014/main" id="{30329B1C-14F5-794B-251F-98DE3E1893E1}"/>
            </a:ext>
          </a:extLst>
        </xdr:cNvPr>
        <xdr:cNvCxnSpPr/>
      </xdr:nvCxnSpPr>
      <xdr:spPr>
        <a:xfrm>
          <a:off x="13584958412" y="37509824"/>
          <a:ext cx="0" cy="1419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373062</xdr:colOff>
      <xdr:row>212</xdr:row>
      <xdr:rowOff>180228</xdr:rowOff>
    </xdr:from>
    <xdr:to>
      <xdr:col>2</xdr:col>
      <xdr:colOff>395007</xdr:colOff>
      <xdr:row>220</xdr:row>
      <xdr:rowOff>134938</xdr:rowOff>
    </xdr:to>
    <xdr:cxnSp macro="">
      <xdr:nvCxnSpPr>
        <xdr:cNvPr id="235" name="Straight Arrow Connector 234">
          <a:extLst>
            <a:ext uri="{FF2B5EF4-FFF2-40B4-BE49-F238E27FC236}">
              <a16:creationId xmlns:a16="http://schemas.microsoft.com/office/drawing/2014/main" id="{0DC70370-A7A4-0B46-A396-621B7695A2B3}"/>
            </a:ext>
          </a:extLst>
        </xdr:cNvPr>
        <xdr:cNvCxnSpPr/>
      </xdr:nvCxnSpPr>
      <xdr:spPr>
        <a:xfrm flipH="1" flipV="1">
          <a:off x="13522945993" y="3753410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219</xdr:row>
      <xdr:rowOff>104589</xdr:rowOff>
    </xdr:from>
    <xdr:to>
      <xdr:col>2</xdr:col>
      <xdr:colOff>500530</xdr:colOff>
      <xdr:row>219</xdr:row>
      <xdr:rowOff>112059</xdr:rowOff>
    </xdr:to>
    <xdr:cxnSp macro="">
      <xdr:nvCxnSpPr>
        <xdr:cNvPr id="236" name="Straight Arrow Connector 235">
          <a:extLst>
            <a:ext uri="{FF2B5EF4-FFF2-40B4-BE49-F238E27FC236}">
              <a16:creationId xmlns:a16="http://schemas.microsoft.com/office/drawing/2014/main" id="{ACFB8860-29FF-634F-A967-7B92A4315D78}"/>
            </a:ext>
          </a:extLst>
        </xdr:cNvPr>
        <xdr:cNvCxnSpPr/>
      </xdr:nvCxnSpPr>
      <xdr:spPr>
        <a:xfrm flipV="1">
          <a:off x="13522840470" y="38903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212</xdr:row>
      <xdr:rowOff>28388</xdr:rowOff>
    </xdr:from>
    <xdr:ext cx="58693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3C1E058E-B412-8446-8F3E-8A86A66DB054}"/>
                </a:ext>
              </a:extLst>
            </xdr:cNvPr>
            <xdr:cNvSpPr txBox="1"/>
          </xdr:nvSpPr>
          <xdr:spPr>
            <a:xfrm>
              <a:off x="13522649478" y="3738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3C1E058E-B412-8446-8F3E-8A86A66DB054}"/>
                </a:ext>
              </a:extLst>
            </xdr:cNvPr>
            <xdr:cNvSpPr txBox="1"/>
          </xdr:nvSpPr>
          <xdr:spPr>
            <a:xfrm>
              <a:off x="13522649478" y="3738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219</xdr:row>
      <xdr:rowOff>14942</xdr:rowOff>
    </xdr:from>
    <xdr:ext cx="395941"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DB8A2FA6-6DFD-A84C-B0BF-DD2ECDC9E6D4}"/>
                </a:ext>
              </a:extLst>
            </xdr:cNvPr>
            <xdr:cNvSpPr txBox="1"/>
          </xdr:nvSpPr>
          <xdr:spPr>
            <a:xfrm>
              <a:off x="13524596059" y="3881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DB8A2FA6-6DFD-A84C-B0BF-DD2ECDC9E6D4}"/>
                </a:ext>
              </a:extLst>
            </xdr:cNvPr>
            <xdr:cNvSpPr txBox="1"/>
          </xdr:nvSpPr>
          <xdr:spPr>
            <a:xfrm>
              <a:off x="13524596059" y="3881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214</xdr:row>
      <xdr:rowOff>122331</xdr:rowOff>
    </xdr:from>
    <xdr:to>
      <xdr:col>2</xdr:col>
      <xdr:colOff>141941</xdr:colOff>
      <xdr:row>218</xdr:row>
      <xdr:rowOff>144742</xdr:rowOff>
    </xdr:to>
    <xdr:cxnSp macro="">
      <xdr:nvCxnSpPr>
        <xdr:cNvPr id="239" name="Straight Arrow Connector 238">
          <a:extLst>
            <a:ext uri="{FF2B5EF4-FFF2-40B4-BE49-F238E27FC236}">
              <a16:creationId xmlns:a16="http://schemas.microsoft.com/office/drawing/2014/main" id="{9B1C561C-D3E7-CF4F-9F8C-25483869C544}"/>
            </a:ext>
          </a:extLst>
        </xdr:cNvPr>
        <xdr:cNvCxnSpPr/>
      </xdr:nvCxnSpPr>
      <xdr:spPr>
        <a:xfrm>
          <a:off x="13523199059" y="37888956"/>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214</xdr:row>
      <xdr:rowOff>37353</xdr:rowOff>
    </xdr:from>
    <xdr:to>
      <xdr:col>2</xdr:col>
      <xdr:colOff>276412</xdr:colOff>
      <xdr:row>218</xdr:row>
      <xdr:rowOff>134470</xdr:rowOff>
    </xdr:to>
    <xdr:cxnSp macro="">
      <xdr:nvCxnSpPr>
        <xdr:cNvPr id="240" name="Straight Arrow Connector 239">
          <a:extLst>
            <a:ext uri="{FF2B5EF4-FFF2-40B4-BE49-F238E27FC236}">
              <a16:creationId xmlns:a16="http://schemas.microsoft.com/office/drawing/2014/main" id="{12E5CE3C-3C11-A946-A89E-A95EBF408D91}"/>
            </a:ext>
          </a:extLst>
        </xdr:cNvPr>
        <xdr:cNvCxnSpPr/>
      </xdr:nvCxnSpPr>
      <xdr:spPr>
        <a:xfrm flipV="1">
          <a:off x="13523064588" y="37803978"/>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213</xdr:row>
      <xdr:rowOff>88153</xdr:rowOff>
    </xdr:from>
    <xdr:ext cx="586933" cy="172227"/>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B487F974-0A4B-F84F-87A3-9B058BA7D7AD}"/>
                </a:ext>
              </a:extLst>
            </xdr:cNvPr>
            <xdr:cNvSpPr txBox="1"/>
          </xdr:nvSpPr>
          <xdr:spPr>
            <a:xfrm>
              <a:off x="13524076360" y="3764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B487F974-0A4B-F84F-87A3-9B058BA7D7AD}"/>
                </a:ext>
              </a:extLst>
            </xdr:cNvPr>
            <xdr:cNvSpPr txBox="1"/>
          </xdr:nvSpPr>
          <xdr:spPr>
            <a:xfrm>
              <a:off x="13524076360" y="3764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156884</xdr:colOff>
      <xdr:row>218</xdr:row>
      <xdr:rowOff>43329</xdr:rowOff>
    </xdr:from>
    <xdr:ext cx="586933"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4F032604-0770-254D-A101-41A6E2327421}"/>
                </a:ext>
              </a:extLst>
            </xdr:cNvPr>
            <xdr:cNvSpPr txBox="1"/>
          </xdr:nvSpPr>
          <xdr:spPr>
            <a:xfrm>
              <a:off x="13524248183" y="3863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4F032604-0770-254D-A101-41A6E2327421}"/>
                </a:ext>
              </a:extLst>
            </xdr:cNvPr>
            <xdr:cNvSpPr txBox="1"/>
          </xdr:nvSpPr>
          <xdr:spPr>
            <a:xfrm>
              <a:off x="13524248183" y="3863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343648</xdr:colOff>
      <xdr:row>216</xdr:row>
      <xdr:rowOff>0</xdr:rowOff>
    </xdr:from>
    <xdr:to>
      <xdr:col>1</xdr:col>
      <xdr:colOff>500530</xdr:colOff>
      <xdr:row>216</xdr:row>
      <xdr:rowOff>156882</xdr:rowOff>
    </xdr:to>
    <xdr:sp macro="" textlink="">
      <xdr:nvSpPr>
        <xdr:cNvPr id="243" name="Oval 242">
          <a:extLst>
            <a:ext uri="{FF2B5EF4-FFF2-40B4-BE49-F238E27FC236}">
              <a16:creationId xmlns:a16="http://schemas.microsoft.com/office/drawing/2014/main" id="{056DC801-74CB-CE4C-AD65-AF88A6EF2485}"/>
            </a:ext>
          </a:extLst>
        </xdr:cNvPr>
        <xdr:cNvSpPr/>
      </xdr:nvSpPr>
      <xdr:spPr>
        <a:xfrm>
          <a:off x="13523665970" y="38179375"/>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0</xdr:col>
      <xdr:colOff>243729</xdr:colOff>
      <xdr:row>215</xdr:row>
      <xdr:rowOff>7004</xdr:rowOff>
    </xdr:from>
    <xdr:to>
      <xdr:col>2</xdr:col>
      <xdr:colOff>363258</xdr:colOff>
      <xdr:row>215</xdr:row>
      <xdr:rowOff>7004</xdr:rowOff>
    </xdr:to>
    <xdr:cxnSp macro="">
      <xdr:nvCxnSpPr>
        <xdr:cNvPr id="244" name="Straight Connector 243">
          <a:extLst>
            <a:ext uri="{FF2B5EF4-FFF2-40B4-BE49-F238E27FC236}">
              <a16:creationId xmlns:a16="http://schemas.microsoft.com/office/drawing/2014/main" id="{BA5E7FD3-4F2D-9548-95AE-B7AE9CABE97E}"/>
            </a:ext>
          </a:extLst>
        </xdr:cNvPr>
        <xdr:cNvCxnSpPr/>
      </xdr:nvCxnSpPr>
      <xdr:spPr>
        <a:xfrm>
          <a:off x="13522977742" y="44171254"/>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291354</xdr:colOff>
      <xdr:row>214</xdr:row>
      <xdr:rowOff>89648</xdr:rowOff>
    </xdr:from>
    <xdr:ext cx="586933" cy="23796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1949681A-BAEC-1C44-A00D-F0ED48DF4A83}"/>
                </a:ext>
              </a:extLst>
            </xdr:cNvPr>
            <xdr:cNvSpPr txBox="1"/>
          </xdr:nvSpPr>
          <xdr:spPr>
            <a:xfrm>
              <a:off x="13522462713" y="37856273"/>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45" name="TextBox 244">
              <a:extLst>
                <a:ext uri="{FF2B5EF4-FFF2-40B4-BE49-F238E27FC236}">
                  <a16:creationId xmlns:a16="http://schemas.microsoft.com/office/drawing/2014/main" id="{1949681A-BAEC-1C44-A00D-F0ED48DF4A83}"/>
                </a:ext>
              </a:extLst>
            </xdr:cNvPr>
            <xdr:cNvSpPr txBox="1"/>
          </xdr:nvSpPr>
          <xdr:spPr>
            <a:xfrm>
              <a:off x="13522462713" y="37856273"/>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6</xdr:col>
      <xdr:colOff>373062</xdr:colOff>
      <xdr:row>212</xdr:row>
      <xdr:rowOff>180228</xdr:rowOff>
    </xdr:from>
    <xdr:to>
      <xdr:col>6</xdr:col>
      <xdr:colOff>395007</xdr:colOff>
      <xdr:row>220</xdr:row>
      <xdr:rowOff>134938</xdr:rowOff>
    </xdr:to>
    <xdr:cxnSp macro="">
      <xdr:nvCxnSpPr>
        <xdr:cNvPr id="247" name="Straight Arrow Connector 246">
          <a:extLst>
            <a:ext uri="{FF2B5EF4-FFF2-40B4-BE49-F238E27FC236}">
              <a16:creationId xmlns:a16="http://schemas.microsoft.com/office/drawing/2014/main" id="{91770DC4-AD3C-C344-9C3A-80577E75BF97}"/>
            </a:ext>
          </a:extLst>
        </xdr:cNvPr>
        <xdr:cNvCxnSpPr/>
      </xdr:nvCxnSpPr>
      <xdr:spPr>
        <a:xfrm flipH="1" flipV="1">
          <a:off x="13522945993" y="43931728"/>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321236</xdr:colOff>
      <xdr:row>219</xdr:row>
      <xdr:rowOff>104589</xdr:rowOff>
    </xdr:from>
    <xdr:to>
      <xdr:col>6</xdr:col>
      <xdr:colOff>500530</xdr:colOff>
      <xdr:row>219</xdr:row>
      <xdr:rowOff>112059</xdr:rowOff>
    </xdr:to>
    <xdr:cxnSp macro="">
      <xdr:nvCxnSpPr>
        <xdr:cNvPr id="248" name="Straight Arrow Connector 247">
          <a:extLst>
            <a:ext uri="{FF2B5EF4-FFF2-40B4-BE49-F238E27FC236}">
              <a16:creationId xmlns:a16="http://schemas.microsoft.com/office/drawing/2014/main" id="{221D27B0-D6D7-444E-A319-1AE7FA0925EB}"/>
            </a:ext>
          </a:extLst>
        </xdr:cNvPr>
        <xdr:cNvCxnSpPr/>
      </xdr:nvCxnSpPr>
      <xdr:spPr>
        <a:xfrm flipV="1">
          <a:off x="13522840470" y="45300714"/>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104589</xdr:colOff>
      <xdr:row>212</xdr:row>
      <xdr:rowOff>28388</xdr:rowOff>
    </xdr:from>
    <xdr:ext cx="586933"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0F64021D-B794-6242-AA31-489B9B96D23C}"/>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0F64021D-B794-6242-AA31-489B9B96D23C}"/>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219</xdr:row>
      <xdr:rowOff>14942</xdr:rowOff>
    </xdr:from>
    <xdr:ext cx="395941" cy="172227"/>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40AD8E54-0DD3-194B-B745-88A0424B28D8}"/>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40AD8E54-0DD3-194B-B745-88A0424B28D8}"/>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508000</xdr:colOff>
      <xdr:row>214</xdr:row>
      <xdr:rowOff>122331</xdr:rowOff>
    </xdr:from>
    <xdr:to>
      <xdr:col>6</xdr:col>
      <xdr:colOff>141941</xdr:colOff>
      <xdr:row>218</xdr:row>
      <xdr:rowOff>144742</xdr:rowOff>
    </xdr:to>
    <xdr:cxnSp macro="">
      <xdr:nvCxnSpPr>
        <xdr:cNvPr id="251" name="Straight Arrow Connector 250">
          <a:extLst>
            <a:ext uri="{FF2B5EF4-FFF2-40B4-BE49-F238E27FC236}">
              <a16:creationId xmlns:a16="http://schemas.microsoft.com/office/drawing/2014/main" id="{0C359AF5-6ACB-0E4B-986C-D90208B95553}"/>
            </a:ext>
          </a:extLst>
        </xdr:cNvPr>
        <xdr:cNvCxnSpPr/>
      </xdr:nvCxnSpPr>
      <xdr:spPr>
        <a:xfrm>
          <a:off x="13523199059" y="44286581"/>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679824</xdr:colOff>
      <xdr:row>214</xdr:row>
      <xdr:rowOff>37353</xdr:rowOff>
    </xdr:from>
    <xdr:to>
      <xdr:col>6</xdr:col>
      <xdr:colOff>276412</xdr:colOff>
      <xdr:row>218</xdr:row>
      <xdr:rowOff>134470</xdr:rowOff>
    </xdr:to>
    <xdr:cxnSp macro="">
      <xdr:nvCxnSpPr>
        <xdr:cNvPr id="252" name="Straight Arrow Connector 251">
          <a:extLst>
            <a:ext uri="{FF2B5EF4-FFF2-40B4-BE49-F238E27FC236}">
              <a16:creationId xmlns:a16="http://schemas.microsoft.com/office/drawing/2014/main" id="{0337EFD9-ABF7-EB41-A137-FBFF771073ED}"/>
            </a:ext>
          </a:extLst>
        </xdr:cNvPr>
        <xdr:cNvCxnSpPr/>
      </xdr:nvCxnSpPr>
      <xdr:spPr>
        <a:xfrm flipV="1">
          <a:off x="13523064588" y="4420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328707</xdr:colOff>
      <xdr:row>213</xdr:row>
      <xdr:rowOff>88153</xdr:rowOff>
    </xdr:from>
    <xdr:ext cx="586933" cy="172227"/>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1D2E5CAE-94F1-7D4D-89FA-D64BF50D391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1D2E5CAE-94F1-7D4D-89FA-D64BF50D391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4</xdr:col>
      <xdr:colOff>156884</xdr:colOff>
      <xdr:row>218</xdr:row>
      <xdr:rowOff>43329</xdr:rowOff>
    </xdr:from>
    <xdr:ext cx="586933"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56B31E1-E6F6-6147-A07F-F511773EBB84}"/>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56B31E1-E6F6-6147-A07F-F511773EBB84}"/>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343648</xdr:colOff>
      <xdr:row>216</xdr:row>
      <xdr:rowOff>0</xdr:rowOff>
    </xdr:from>
    <xdr:to>
      <xdr:col>5</xdr:col>
      <xdr:colOff>500530</xdr:colOff>
      <xdr:row>216</xdr:row>
      <xdr:rowOff>156882</xdr:rowOff>
    </xdr:to>
    <xdr:sp macro="" textlink="">
      <xdr:nvSpPr>
        <xdr:cNvPr id="255" name="Oval 254">
          <a:extLst>
            <a:ext uri="{FF2B5EF4-FFF2-40B4-BE49-F238E27FC236}">
              <a16:creationId xmlns:a16="http://schemas.microsoft.com/office/drawing/2014/main" id="{81DDD5D8-74FA-DD4B-BFEA-4673196D3E31}"/>
            </a:ext>
          </a:extLst>
        </xdr:cNvPr>
        <xdr:cNvSpPr/>
      </xdr:nvSpPr>
      <xdr:spPr>
        <a:xfrm>
          <a:off x="13523665970" y="44577000"/>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4</xdr:col>
      <xdr:colOff>243729</xdr:colOff>
      <xdr:row>215</xdr:row>
      <xdr:rowOff>7004</xdr:rowOff>
    </xdr:from>
    <xdr:to>
      <xdr:col>6</xdr:col>
      <xdr:colOff>363258</xdr:colOff>
      <xdr:row>215</xdr:row>
      <xdr:rowOff>7004</xdr:rowOff>
    </xdr:to>
    <xdr:cxnSp macro="">
      <xdr:nvCxnSpPr>
        <xdr:cNvPr id="256" name="Straight Connector 255">
          <a:extLst>
            <a:ext uri="{FF2B5EF4-FFF2-40B4-BE49-F238E27FC236}">
              <a16:creationId xmlns:a16="http://schemas.microsoft.com/office/drawing/2014/main" id="{C740E426-C9F6-964A-ABA8-80960A3BF0BE}"/>
            </a:ext>
          </a:extLst>
        </xdr:cNvPr>
        <xdr:cNvCxnSpPr/>
      </xdr:nvCxnSpPr>
      <xdr:spPr>
        <a:xfrm>
          <a:off x="13522977742" y="44377629"/>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291354</xdr:colOff>
      <xdr:row>214</xdr:row>
      <xdr:rowOff>89648</xdr:rowOff>
    </xdr:from>
    <xdr:ext cx="586933" cy="23796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63C242B6-FBBB-2644-866D-B661B92270A0}"/>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57" name="TextBox 256">
              <a:extLst>
                <a:ext uri="{FF2B5EF4-FFF2-40B4-BE49-F238E27FC236}">
                  <a16:creationId xmlns:a16="http://schemas.microsoft.com/office/drawing/2014/main" id="{63C242B6-FBBB-2644-866D-B661B92270A0}"/>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10</xdr:col>
      <xdr:colOff>373062</xdr:colOff>
      <xdr:row>212</xdr:row>
      <xdr:rowOff>180228</xdr:rowOff>
    </xdr:from>
    <xdr:to>
      <xdr:col>10</xdr:col>
      <xdr:colOff>395007</xdr:colOff>
      <xdr:row>220</xdr:row>
      <xdr:rowOff>134938</xdr:rowOff>
    </xdr:to>
    <xdr:cxnSp macro="">
      <xdr:nvCxnSpPr>
        <xdr:cNvPr id="258" name="Straight Arrow Connector 257">
          <a:extLst>
            <a:ext uri="{FF2B5EF4-FFF2-40B4-BE49-F238E27FC236}">
              <a16:creationId xmlns:a16="http://schemas.microsoft.com/office/drawing/2014/main" id="{914FAE2E-0781-3C41-9C1D-974A3663231C}"/>
            </a:ext>
          </a:extLst>
        </xdr:cNvPr>
        <xdr:cNvCxnSpPr/>
      </xdr:nvCxnSpPr>
      <xdr:spPr>
        <a:xfrm flipH="1" flipV="1">
          <a:off x="13519643993" y="43931728"/>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321236</xdr:colOff>
      <xdr:row>219</xdr:row>
      <xdr:rowOff>104589</xdr:rowOff>
    </xdr:from>
    <xdr:to>
      <xdr:col>10</xdr:col>
      <xdr:colOff>500530</xdr:colOff>
      <xdr:row>219</xdr:row>
      <xdr:rowOff>112059</xdr:rowOff>
    </xdr:to>
    <xdr:cxnSp macro="">
      <xdr:nvCxnSpPr>
        <xdr:cNvPr id="259" name="Straight Arrow Connector 258">
          <a:extLst>
            <a:ext uri="{FF2B5EF4-FFF2-40B4-BE49-F238E27FC236}">
              <a16:creationId xmlns:a16="http://schemas.microsoft.com/office/drawing/2014/main" id="{97D81BC1-D8A9-D640-93F7-63327DD717A9}"/>
            </a:ext>
          </a:extLst>
        </xdr:cNvPr>
        <xdr:cNvCxnSpPr/>
      </xdr:nvCxnSpPr>
      <xdr:spPr>
        <a:xfrm flipV="1">
          <a:off x="13519538470" y="45300714"/>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104589</xdr:colOff>
      <xdr:row>212</xdr:row>
      <xdr:rowOff>28388</xdr:rowOff>
    </xdr:from>
    <xdr:ext cx="586933"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AF56B6BE-D0A0-6645-AFB6-595D12B3B9F5}"/>
                </a:ext>
              </a:extLst>
            </xdr:cNvPr>
            <xdr:cNvSpPr txBox="1"/>
          </xdr:nvSpPr>
          <xdr:spPr>
            <a:xfrm>
              <a:off x="13519347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AF56B6BE-D0A0-6645-AFB6-595D12B3B9F5}"/>
                </a:ext>
              </a:extLst>
            </xdr:cNvPr>
            <xdr:cNvSpPr txBox="1"/>
          </xdr:nvSpPr>
          <xdr:spPr>
            <a:xfrm>
              <a:off x="13519347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0</xdr:colOff>
      <xdr:row>219</xdr:row>
      <xdr:rowOff>14942</xdr:rowOff>
    </xdr:from>
    <xdr:ext cx="395941" cy="172227"/>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163D78B5-F90A-A24E-B17A-151E475B5F19}"/>
                </a:ext>
              </a:extLst>
            </xdr:cNvPr>
            <xdr:cNvSpPr txBox="1"/>
          </xdr:nvSpPr>
          <xdr:spPr>
            <a:xfrm>
              <a:off x="13521294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163D78B5-F90A-A24E-B17A-151E475B5F19}"/>
                </a:ext>
              </a:extLst>
            </xdr:cNvPr>
            <xdr:cNvSpPr txBox="1"/>
          </xdr:nvSpPr>
          <xdr:spPr>
            <a:xfrm>
              <a:off x="13521294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333375</xdr:colOff>
      <xdr:row>214</xdr:row>
      <xdr:rowOff>19144</xdr:rowOff>
    </xdr:from>
    <xdr:to>
      <xdr:col>9</xdr:col>
      <xdr:colOff>792816</xdr:colOff>
      <xdr:row>218</xdr:row>
      <xdr:rowOff>41555</xdr:rowOff>
    </xdr:to>
    <xdr:cxnSp macro="">
      <xdr:nvCxnSpPr>
        <xdr:cNvPr id="262" name="Straight Arrow Connector 261">
          <a:extLst>
            <a:ext uri="{FF2B5EF4-FFF2-40B4-BE49-F238E27FC236}">
              <a16:creationId xmlns:a16="http://schemas.microsoft.com/office/drawing/2014/main" id="{0B725215-B9E3-B940-BE17-03B8E872723B}"/>
            </a:ext>
          </a:extLst>
        </xdr:cNvPr>
        <xdr:cNvCxnSpPr/>
      </xdr:nvCxnSpPr>
      <xdr:spPr>
        <a:xfrm>
          <a:off x="13516769684" y="44183394"/>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679824</xdr:colOff>
      <xdr:row>214</xdr:row>
      <xdr:rowOff>37353</xdr:rowOff>
    </xdr:from>
    <xdr:to>
      <xdr:col>10</xdr:col>
      <xdr:colOff>276412</xdr:colOff>
      <xdr:row>218</xdr:row>
      <xdr:rowOff>134470</xdr:rowOff>
    </xdr:to>
    <xdr:cxnSp macro="">
      <xdr:nvCxnSpPr>
        <xdr:cNvPr id="263" name="Straight Arrow Connector 262">
          <a:extLst>
            <a:ext uri="{FF2B5EF4-FFF2-40B4-BE49-F238E27FC236}">
              <a16:creationId xmlns:a16="http://schemas.microsoft.com/office/drawing/2014/main" id="{8A8A019F-3E5E-2344-B6C6-E3AD06CF1B5E}"/>
            </a:ext>
          </a:extLst>
        </xdr:cNvPr>
        <xdr:cNvCxnSpPr/>
      </xdr:nvCxnSpPr>
      <xdr:spPr>
        <a:xfrm flipV="1">
          <a:off x="13519762588" y="4420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328707</xdr:colOff>
      <xdr:row>213</xdr:row>
      <xdr:rowOff>88153</xdr:rowOff>
    </xdr:from>
    <xdr:ext cx="586933"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7E7CDC07-720C-B24E-9034-A57393773C78}"/>
                </a:ext>
              </a:extLst>
            </xdr:cNvPr>
            <xdr:cNvSpPr txBox="1"/>
          </xdr:nvSpPr>
          <xdr:spPr>
            <a:xfrm>
              <a:off x="13520774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7E7CDC07-720C-B24E-9034-A57393773C78}"/>
                </a:ext>
              </a:extLst>
            </xdr:cNvPr>
            <xdr:cNvSpPr txBox="1"/>
          </xdr:nvSpPr>
          <xdr:spPr>
            <a:xfrm>
              <a:off x="13520774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7</xdr:col>
      <xdr:colOff>807759</xdr:colOff>
      <xdr:row>217</xdr:row>
      <xdr:rowOff>130641</xdr:rowOff>
    </xdr:from>
    <xdr:ext cx="586933"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3F361E97-D534-5F4A-8385-8A1285BC0AB9}"/>
                </a:ext>
              </a:extLst>
            </xdr:cNvPr>
            <xdr:cNvSpPr txBox="1"/>
          </xdr:nvSpPr>
          <xdr:spPr>
            <a:xfrm>
              <a:off x="13517818808" y="4491401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65" name="TextBox 264">
              <a:extLst>
                <a:ext uri="{FF2B5EF4-FFF2-40B4-BE49-F238E27FC236}">
                  <a16:creationId xmlns:a16="http://schemas.microsoft.com/office/drawing/2014/main" id="{3F361E97-D534-5F4A-8385-8A1285BC0AB9}"/>
                </a:ext>
              </a:extLst>
            </xdr:cNvPr>
            <xdr:cNvSpPr txBox="1"/>
          </xdr:nvSpPr>
          <xdr:spPr>
            <a:xfrm>
              <a:off x="13517818808" y="4491401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9</xdr:col>
      <xdr:colOff>200773</xdr:colOff>
      <xdr:row>215</xdr:row>
      <xdr:rowOff>79375</xdr:rowOff>
    </xdr:from>
    <xdr:to>
      <xdr:col>9</xdr:col>
      <xdr:colOff>357655</xdr:colOff>
      <xdr:row>216</xdr:row>
      <xdr:rowOff>29882</xdr:rowOff>
    </xdr:to>
    <xdr:sp macro="" textlink="">
      <xdr:nvSpPr>
        <xdr:cNvPr id="266" name="Oval 265">
          <a:extLst>
            <a:ext uri="{FF2B5EF4-FFF2-40B4-BE49-F238E27FC236}">
              <a16:creationId xmlns:a16="http://schemas.microsoft.com/office/drawing/2014/main" id="{569E59F7-7240-2348-9632-624DAEE1562E}"/>
            </a:ext>
          </a:extLst>
        </xdr:cNvPr>
        <xdr:cNvSpPr/>
      </xdr:nvSpPr>
      <xdr:spPr>
        <a:xfrm>
          <a:off x="13517204845" y="44450000"/>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8</xdr:col>
      <xdr:colOff>251667</xdr:colOff>
      <xdr:row>214</xdr:row>
      <xdr:rowOff>126067</xdr:rowOff>
    </xdr:from>
    <xdr:to>
      <xdr:col>10</xdr:col>
      <xdr:colOff>371196</xdr:colOff>
      <xdr:row>214</xdr:row>
      <xdr:rowOff>126067</xdr:rowOff>
    </xdr:to>
    <xdr:cxnSp macro="">
      <xdr:nvCxnSpPr>
        <xdr:cNvPr id="267" name="Straight Connector 266">
          <a:extLst>
            <a:ext uri="{FF2B5EF4-FFF2-40B4-BE49-F238E27FC236}">
              <a16:creationId xmlns:a16="http://schemas.microsoft.com/office/drawing/2014/main" id="{A1AB71F5-823D-164B-ACA4-073000A0020C}"/>
            </a:ext>
          </a:extLst>
        </xdr:cNvPr>
        <xdr:cNvCxnSpPr/>
      </xdr:nvCxnSpPr>
      <xdr:spPr>
        <a:xfrm>
          <a:off x="13516365804" y="44290317"/>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283417</xdr:colOff>
      <xdr:row>214</xdr:row>
      <xdr:rowOff>2335</xdr:rowOff>
    </xdr:from>
    <xdr:ext cx="586933" cy="23796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9B83DD2D-9BFB-4645-910A-22488876CBAB}"/>
                </a:ext>
              </a:extLst>
            </xdr:cNvPr>
            <xdr:cNvSpPr txBox="1"/>
          </xdr:nvSpPr>
          <xdr:spPr>
            <a:xfrm>
              <a:off x="13515866650" y="44166585"/>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68" name="TextBox 267">
              <a:extLst>
                <a:ext uri="{FF2B5EF4-FFF2-40B4-BE49-F238E27FC236}">
                  <a16:creationId xmlns:a16="http://schemas.microsoft.com/office/drawing/2014/main" id="{9B83DD2D-9BFB-4645-910A-22488876CBAB}"/>
                </a:ext>
              </a:extLst>
            </xdr:cNvPr>
            <xdr:cNvSpPr txBox="1"/>
          </xdr:nvSpPr>
          <xdr:spPr>
            <a:xfrm>
              <a:off x="13515866650" y="44166585"/>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1</xdr:col>
      <xdr:colOff>23813</xdr:colOff>
      <xdr:row>213</xdr:row>
      <xdr:rowOff>142877</xdr:rowOff>
    </xdr:from>
    <xdr:to>
      <xdr:col>1</xdr:col>
      <xdr:colOff>801688</xdr:colOff>
      <xdr:row>215</xdr:row>
      <xdr:rowOff>3</xdr:rowOff>
    </xdr:to>
    <xdr:sp macro="" textlink="">
      <xdr:nvSpPr>
        <xdr:cNvPr id="269" name="Left Brace 268">
          <a:extLst>
            <a:ext uri="{FF2B5EF4-FFF2-40B4-BE49-F238E27FC236}">
              <a16:creationId xmlns:a16="http://schemas.microsoft.com/office/drawing/2014/main" id="{9F5CAA11-3CF0-A1FD-D501-D1E348BBC863}"/>
            </a:ext>
          </a:extLst>
        </xdr:cNvPr>
        <xdr:cNvSpPr/>
      </xdr:nvSpPr>
      <xdr:spPr>
        <a:xfrm rot="5400000">
          <a:off x="13523618812" y="43846752"/>
          <a:ext cx="269876" cy="777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104589</xdr:colOff>
      <xdr:row>212</xdr:row>
      <xdr:rowOff>195076</xdr:rowOff>
    </xdr:from>
    <xdr:ext cx="586933" cy="190758"/>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960C4131-7D8B-024B-F103-6104C146F9CF}"/>
                </a:ext>
              </a:extLst>
            </xdr:cNvPr>
            <xdr:cNvSpPr txBox="1"/>
          </xdr:nvSpPr>
          <xdr:spPr>
            <a:xfrm>
              <a:off x="13523474978" y="4394657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960C4131-7D8B-024B-F103-6104C146F9CF}"/>
                </a:ext>
              </a:extLst>
            </xdr:cNvPr>
            <xdr:cNvSpPr txBox="1"/>
          </xdr:nvSpPr>
          <xdr:spPr>
            <a:xfrm>
              <a:off x="13523474978" y="4394657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2</xdr:col>
      <xdr:colOff>373062</xdr:colOff>
      <xdr:row>231</xdr:row>
      <xdr:rowOff>180228</xdr:rowOff>
    </xdr:from>
    <xdr:to>
      <xdr:col>2</xdr:col>
      <xdr:colOff>395007</xdr:colOff>
      <xdr:row>239</xdr:row>
      <xdr:rowOff>134938</xdr:rowOff>
    </xdr:to>
    <xdr:cxnSp macro="">
      <xdr:nvCxnSpPr>
        <xdr:cNvPr id="271" name="Straight Arrow Connector 270">
          <a:extLst>
            <a:ext uri="{FF2B5EF4-FFF2-40B4-BE49-F238E27FC236}">
              <a16:creationId xmlns:a16="http://schemas.microsoft.com/office/drawing/2014/main" id="{380DC3A1-D573-AB47-939A-3BF64AF8609D}"/>
            </a:ext>
          </a:extLst>
        </xdr:cNvPr>
        <xdr:cNvCxnSpPr/>
      </xdr:nvCxnSpPr>
      <xdr:spPr>
        <a:xfrm flipH="1" flipV="1">
          <a:off x="13522945993" y="43931728"/>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238</xdr:row>
      <xdr:rowOff>104589</xdr:rowOff>
    </xdr:from>
    <xdr:to>
      <xdr:col>2</xdr:col>
      <xdr:colOff>500530</xdr:colOff>
      <xdr:row>238</xdr:row>
      <xdr:rowOff>112059</xdr:rowOff>
    </xdr:to>
    <xdr:cxnSp macro="">
      <xdr:nvCxnSpPr>
        <xdr:cNvPr id="272" name="Straight Arrow Connector 271">
          <a:extLst>
            <a:ext uri="{FF2B5EF4-FFF2-40B4-BE49-F238E27FC236}">
              <a16:creationId xmlns:a16="http://schemas.microsoft.com/office/drawing/2014/main" id="{B5890575-F6F3-E749-93D1-69E62A27C981}"/>
            </a:ext>
          </a:extLst>
        </xdr:cNvPr>
        <xdr:cNvCxnSpPr/>
      </xdr:nvCxnSpPr>
      <xdr:spPr>
        <a:xfrm flipV="1">
          <a:off x="13522840470" y="45300714"/>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231</xdr:row>
      <xdr:rowOff>28388</xdr:rowOff>
    </xdr:from>
    <xdr:ext cx="586933"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3E712CA9-54A1-D244-97F0-3963D2D0EDC3}"/>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3E712CA9-54A1-D244-97F0-3963D2D0EDC3}"/>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238</xdr:row>
      <xdr:rowOff>14942</xdr:rowOff>
    </xdr:from>
    <xdr:ext cx="395941"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9F5E9BAA-6966-C149-B82D-D0363DAB74E6}"/>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9F5E9BAA-6966-C149-B82D-D0363DAB74E6}"/>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233</xdr:row>
      <xdr:rowOff>122331</xdr:rowOff>
    </xdr:from>
    <xdr:to>
      <xdr:col>2</xdr:col>
      <xdr:colOff>141941</xdr:colOff>
      <xdr:row>237</xdr:row>
      <xdr:rowOff>144742</xdr:rowOff>
    </xdr:to>
    <xdr:cxnSp macro="">
      <xdr:nvCxnSpPr>
        <xdr:cNvPr id="275" name="Straight Arrow Connector 274">
          <a:extLst>
            <a:ext uri="{FF2B5EF4-FFF2-40B4-BE49-F238E27FC236}">
              <a16:creationId xmlns:a16="http://schemas.microsoft.com/office/drawing/2014/main" id="{E1400997-6477-7E40-993E-C5F188DC8F2B}"/>
            </a:ext>
          </a:extLst>
        </xdr:cNvPr>
        <xdr:cNvCxnSpPr/>
      </xdr:nvCxnSpPr>
      <xdr:spPr>
        <a:xfrm>
          <a:off x="13523199059" y="44286581"/>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233</xdr:row>
      <xdr:rowOff>37353</xdr:rowOff>
    </xdr:from>
    <xdr:to>
      <xdr:col>2</xdr:col>
      <xdr:colOff>276412</xdr:colOff>
      <xdr:row>237</xdr:row>
      <xdr:rowOff>134470</xdr:rowOff>
    </xdr:to>
    <xdr:cxnSp macro="">
      <xdr:nvCxnSpPr>
        <xdr:cNvPr id="276" name="Straight Arrow Connector 275">
          <a:extLst>
            <a:ext uri="{FF2B5EF4-FFF2-40B4-BE49-F238E27FC236}">
              <a16:creationId xmlns:a16="http://schemas.microsoft.com/office/drawing/2014/main" id="{46B802A9-9AF0-1449-A930-B5540C589013}"/>
            </a:ext>
          </a:extLst>
        </xdr:cNvPr>
        <xdr:cNvCxnSpPr/>
      </xdr:nvCxnSpPr>
      <xdr:spPr>
        <a:xfrm flipV="1">
          <a:off x="13523064588" y="4420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232</xdr:row>
      <xdr:rowOff>88153</xdr:rowOff>
    </xdr:from>
    <xdr:ext cx="586933" cy="172227"/>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09870DCB-5C54-F947-8E20-46951852B5A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77" name="TextBox 276">
              <a:extLst>
                <a:ext uri="{FF2B5EF4-FFF2-40B4-BE49-F238E27FC236}">
                  <a16:creationId xmlns:a16="http://schemas.microsoft.com/office/drawing/2014/main" id="{09870DCB-5C54-F947-8E20-46951852B5A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0</xdr:col>
      <xdr:colOff>156884</xdr:colOff>
      <xdr:row>237</xdr:row>
      <xdr:rowOff>43329</xdr:rowOff>
    </xdr:from>
    <xdr:ext cx="586933" cy="172227"/>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E01D400D-6C45-BF4F-B29C-52BAE018A358}"/>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E01D400D-6C45-BF4F-B29C-52BAE018A358}"/>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343648</xdr:colOff>
      <xdr:row>235</xdr:row>
      <xdr:rowOff>0</xdr:rowOff>
    </xdr:from>
    <xdr:to>
      <xdr:col>1</xdr:col>
      <xdr:colOff>500530</xdr:colOff>
      <xdr:row>235</xdr:row>
      <xdr:rowOff>156882</xdr:rowOff>
    </xdr:to>
    <xdr:sp macro="" textlink="">
      <xdr:nvSpPr>
        <xdr:cNvPr id="279" name="Oval 278">
          <a:extLst>
            <a:ext uri="{FF2B5EF4-FFF2-40B4-BE49-F238E27FC236}">
              <a16:creationId xmlns:a16="http://schemas.microsoft.com/office/drawing/2014/main" id="{E8AD24B0-2BD7-C440-9786-A7F1C8B9D4B1}"/>
            </a:ext>
          </a:extLst>
        </xdr:cNvPr>
        <xdr:cNvSpPr/>
      </xdr:nvSpPr>
      <xdr:spPr>
        <a:xfrm>
          <a:off x="13523665970" y="44577000"/>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0</xdr:col>
      <xdr:colOff>243729</xdr:colOff>
      <xdr:row>234</xdr:row>
      <xdr:rowOff>7004</xdr:rowOff>
    </xdr:from>
    <xdr:to>
      <xdr:col>2</xdr:col>
      <xdr:colOff>363258</xdr:colOff>
      <xdr:row>234</xdr:row>
      <xdr:rowOff>7004</xdr:rowOff>
    </xdr:to>
    <xdr:cxnSp macro="">
      <xdr:nvCxnSpPr>
        <xdr:cNvPr id="280" name="Straight Connector 279">
          <a:extLst>
            <a:ext uri="{FF2B5EF4-FFF2-40B4-BE49-F238E27FC236}">
              <a16:creationId xmlns:a16="http://schemas.microsoft.com/office/drawing/2014/main" id="{4EAFB82B-C551-E247-A2DD-0358F42F76ED}"/>
            </a:ext>
          </a:extLst>
        </xdr:cNvPr>
        <xdr:cNvCxnSpPr/>
      </xdr:nvCxnSpPr>
      <xdr:spPr>
        <a:xfrm>
          <a:off x="13522977742" y="44377629"/>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291354</xdr:colOff>
      <xdr:row>233</xdr:row>
      <xdr:rowOff>89648</xdr:rowOff>
    </xdr:from>
    <xdr:ext cx="586933" cy="23796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1FA2C95B-9D4B-7C41-9CC3-60A766335218}"/>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81" name="TextBox 280">
              <a:extLst>
                <a:ext uri="{FF2B5EF4-FFF2-40B4-BE49-F238E27FC236}">
                  <a16:creationId xmlns:a16="http://schemas.microsoft.com/office/drawing/2014/main" id="{1FA2C95B-9D4B-7C41-9CC3-60A766335218}"/>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0</xdr:col>
      <xdr:colOff>285751</xdr:colOff>
      <xdr:row>232</xdr:row>
      <xdr:rowOff>142877</xdr:rowOff>
    </xdr:from>
    <xdr:to>
      <xdr:col>1</xdr:col>
      <xdr:colOff>801688</xdr:colOff>
      <xdr:row>234</xdr:row>
      <xdr:rowOff>39691</xdr:rowOff>
    </xdr:to>
    <xdr:sp macro="" textlink="">
      <xdr:nvSpPr>
        <xdr:cNvPr id="282" name="Left Brace 281">
          <a:extLst>
            <a:ext uri="{FF2B5EF4-FFF2-40B4-BE49-F238E27FC236}">
              <a16:creationId xmlns:a16="http://schemas.microsoft.com/office/drawing/2014/main" id="{402D196D-D331-DC48-847A-00E1D6333B6F}"/>
            </a:ext>
          </a:extLst>
        </xdr:cNvPr>
        <xdr:cNvSpPr/>
      </xdr:nvSpPr>
      <xdr:spPr>
        <a:xfrm rot="5400000">
          <a:off x="13523880749" y="47299565"/>
          <a:ext cx="309564" cy="13414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739589</xdr:colOff>
      <xdr:row>231</xdr:row>
      <xdr:rowOff>147451</xdr:rowOff>
    </xdr:from>
    <xdr:ext cx="586933" cy="19075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38C72887-044E-9F43-92EE-9EC344DAAE8C}"/>
                </a:ext>
              </a:extLst>
            </xdr:cNvPr>
            <xdr:cNvSpPr txBox="1"/>
          </xdr:nvSpPr>
          <xdr:spPr>
            <a:xfrm>
              <a:off x="13523665478" y="47613701"/>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38C72887-044E-9F43-92EE-9EC344DAAE8C}"/>
                </a:ext>
              </a:extLst>
            </xdr:cNvPr>
            <xdr:cNvSpPr txBox="1"/>
          </xdr:nvSpPr>
          <xdr:spPr>
            <a:xfrm>
              <a:off x="13523665478" y="47613701"/>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0</xdr:col>
      <xdr:colOff>171824</xdr:colOff>
      <xdr:row>233</xdr:row>
      <xdr:rowOff>132603</xdr:rowOff>
    </xdr:from>
    <xdr:to>
      <xdr:col>1</xdr:col>
      <xdr:colOff>593912</xdr:colOff>
      <xdr:row>238</xdr:row>
      <xdr:rowOff>23345</xdr:rowOff>
    </xdr:to>
    <xdr:cxnSp macro="">
      <xdr:nvCxnSpPr>
        <xdr:cNvPr id="284" name="Straight Arrow Connector 283">
          <a:extLst>
            <a:ext uri="{FF2B5EF4-FFF2-40B4-BE49-F238E27FC236}">
              <a16:creationId xmlns:a16="http://schemas.microsoft.com/office/drawing/2014/main" id="{6C028914-225B-E16E-BDE6-236D024DE9FB}"/>
            </a:ext>
          </a:extLst>
        </xdr:cNvPr>
        <xdr:cNvCxnSpPr/>
      </xdr:nvCxnSpPr>
      <xdr:spPr>
        <a:xfrm flipV="1">
          <a:off x="13523572588" y="4801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0</xdr:colOff>
      <xdr:row>232</xdr:row>
      <xdr:rowOff>175466</xdr:rowOff>
    </xdr:from>
    <xdr:ext cx="385668" cy="172227"/>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5FB92BBC-90BC-4F05-F4C6-29B8B5F9F2AC}"/>
                </a:ext>
              </a:extLst>
            </xdr:cNvPr>
            <xdr:cNvSpPr txBox="1"/>
          </xdr:nvSpPr>
          <xdr:spPr>
            <a:xfrm>
              <a:off x="13524606332" y="47848091"/>
              <a:ext cx="385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85" name="TextBox 284">
              <a:extLst>
                <a:ext uri="{FF2B5EF4-FFF2-40B4-BE49-F238E27FC236}">
                  <a16:creationId xmlns:a16="http://schemas.microsoft.com/office/drawing/2014/main" id="{5FB92BBC-90BC-4F05-F4C6-29B8B5F9F2AC}"/>
                </a:ext>
              </a:extLst>
            </xdr:cNvPr>
            <xdr:cNvSpPr txBox="1"/>
          </xdr:nvSpPr>
          <xdr:spPr>
            <a:xfrm>
              <a:off x="13524606332" y="47848091"/>
              <a:ext cx="385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1</xdr:col>
      <xdr:colOff>87312</xdr:colOff>
      <xdr:row>234</xdr:row>
      <xdr:rowOff>23813</xdr:rowOff>
    </xdr:from>
    <xdr:to>
      <xdr:col>1</xdr:col>
      <xdr:colOff>103187</xdr:colOff>
      <xdr:row>236</xdr:row>
      <xdr:rowOff>87313</xdr:rowOff>
    </xdr:to>
    <xdr:cxnSp macro="">
      <xdr:nvCxnSpPr>
        <xdr:cNvPr id="287" name="Straight Arrow Connector 286">
          <a:extLst>
            <a:ext uri="{FF2B5EF4-FFF2-40B4-BE49-F238E27FC236}">
              <a16:creationId xmlns:a16="http://schemas.microsoft.com/office/drawing/2014/main" id="{BD4F818F-3F48-47E9-5953-C0477D3EC73E}"/>
            </a:ext>
          </a:extLst>
        </xdr:cNvPr>
        <xdr:cNvCxnSpPr/>
      </xdr:nvCxnSpPr>
      <xdr:spPr>
        <a:xfrm>
          <a:off x="13524063313" y="48109188"/>
          <a:ext cx="15875" cy="47625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471582</xdr:colOff>
      <xdr:row>234</xdr:row>
      <xdr:rowOff>135778</xdr:rowOff>
    </xdr:from>
    <xdr:ext cx="586933" cy="172227"/>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FE888D9A-F384-5D0C-18EB-89CF89326EF9}"/>
                </a:ext>
              </a:extLst>
            </xdr:cNvPr>
            <xdr:cNvSpPr txBox="1"/>
          </xdr:nvSpPr>
          <xdr:spPr>
            <a:xfrm>
              <a:off x="13523933485" y="48221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88" name="TextBox 287">
              <a:extLst>
                <a:ext uri="{FF2B5EF4-FFF2-40B4-BE49-F238E27FC236}">
                  <a16:creationId xmlns:a16="http://schemas.microsoft.com/office/drawing/2014/main" id="{FE888D9A-F384-5D0C-18EB-89CF89326EF9}"/>
                </a:ext>
              </a:extLst>
            </xdr:cNvPr>
            <xdr:cNvSpPr txBox="1"/>
          </xdr:nvSpPr>
          <xdr:spPr>
            <a:xfrm>
              <a:off x="13523933485" y="48221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87313</xdr:colOff>
      <xdr:row>213</xdr:row>
      <xdr:rowOff>174627</xdr:rowOff>
    </xdr:from>
    <xdr:to>
      <xdr:col>6</xdr:col>
      <xdr:colOff>39688</xdr:colOff>
      <xdr:row>215</xdr:row>
      <xdr:rowOff>31753</xdr:rowOff>
    </xdr:to>
    <xdr:sp macro="" textlink="">
      <xdr:nvSpPr>
        <xdr:cNvPr id="289" name="Left Brace 288">
          <a:extLst>
            <a:ext uri="{FF2B5EF4-FFF2-40B4-BE49-F238E27FC236}">
              <a16:creationId xmlns:a16="http://schemas.microsoft.com/office/drawing/2014/main" id="{58C06102-C51F-7999-58C3-F167B48D48CA}"/>
            </a:ext>
          </a:extLst>
        </xdr:cNvPr>
        <xdr:cNvSpPr/>
      </xdr:nvSpPr>
      <xdr:spPr>
        <a:xfrm rot="5400000">
          <a:off x="13520253312" y="43878502"/>
          <a:ext cx="269876" cy="777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168089</xdr:colOff>
      <xdr:row>213</xdr:row>
      <xdr:rowOff>20451</xdr:rowOff>
    </xdr:from>
    <xdr:ext cx="586933" cy="190758"/>
    <mc:AlternateContent xmlns:mc="http://schemas.openxmlformats.org/markup-compatibility/2006" xmlns:a14="http://schemas.microsoft.com/office/drawing/2010/main">
      <mc:Choice Requires="a14">
        <xdr:sp macro="" textlink="">
          <xdr:nvSpPr>
            <xdr:cNvPr id="290" name="TextBox 289">
              <a:extLst>
                <a:ext uri="{FF2B5EF4-FFF2-40B4-BE49-F238E27FC236}">
                  <a16:creationId xmlns:a16="http://schemas.microsoft.com/office/drawing/2014/main" id="{EF2F8DC5-FE3E-956A-06DE-C665BAA8DE57}"/>
                </a:ext>
              </a:extLst>
            </xdr:cNvPr>
            <xdr:cNvSpPr txBox="1"/>
          </xdr:nvSpPr>
          <xdr:spPr>
            <a:xfrm>
              <a:off x="13520109478" y="4397832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90" name="TextBox 289">
              <a:extLst>
                <a:ext uri="{FF2B5EF4-FFF2-40B4-BE49-F238E27FC236}">
                  <a16:creationId xmlns:a16="http://schemas.microsoft.com/office/drawing/2014/main" id="{EF2F8DC5-FE3E-956A-06DE-C665BAA8DE57}"/>
                </a:ext>
              </a:extLst>
            </xdr:cNvPr>
            <xdr:cNvSpPr txBox="1"/>
          </xdr:nvSpPr>
          <xdr:spPr>
            <a:xfrm>
              <a:off x="13520109478" y="4397832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8</xdr:col>
      <xdr:colOff>722313</xdr:colOff>
      <xdr:row>214</xdr:row>
      <xdr:rowOff>82644</xdr:rowOff>
    </xdr:from>
    <xdr:to>
      <xdr:col>10</xdr:col>
      <xdr:colOff>356254</xdr:colOff>
      <xdr:row>218</xdr:row>
      <xdr:rowOff>105055</xdr:rowOff>
    </xdr:to>
    <xdr:cxnSp macro="">
      <xdr:nvCxnSpPr>
        <xdr:cNvPr id="291" name="Straight Arrow Connector 290">
          <a:extLst>
            <a:ext uri="{FF2B5EF4-FFF2-40B4-BE49-F238E27FC236}">
              <a16:creationId xmlns:a16="http://schemas.microsoft.com/office/drawing/2014/main" id="{820586C9-CD63-30B6-13C2-472B99759D86}"/>
            </a:ext>
          </a:extLst>
        </xdr:cNvPr>
        <xdr:cNvCxnSpPr/>
      </xdr:nvCxnSpPr>
      <xdr:spPr>
        <a:xfrm>
          <a:off x="13516380746" y="44246894"/>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355322</xdr:colOff>
      <xdr:row>218</xdr:row>
      <xdr:rowOff>19516</xdr:rowOff>
    </xdr:from>
    <xdr:ext cx="586933" cy="172227"/>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E0E91A0A-7971-1229-16A0-F82B0D949FDE}"/>
                </a:ext>
              </a:extLst>
            </xdr:cNvPr>
            <xdr:cNvSpPr txBox="1"/>
          </xdr:nvSpPr>
          <xdr:spPr>
            <a:xfrm>
              <a:off x="13517445745" y="4500926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92" name="TextBox 291">
              <a:extLst>
                <a:ext uri="{FF2B5EF4-FFF2-40B4-BE49-F238E27FC236}">
                  <a16:creationId xmlns:a16="http://schemas.microsoft.com/office/drawing/2014/main" id="{E0E91A0A-7971-1229-16A0-F82B0D949FDE}"/>
                </a:ext>
              </a:extLst>
            </xdr:cNvPr>
            <xdr:cNvSpPr txBox="1"/>
          </xdr:nvSpPr>
          <xdr:spPr>
            <a:xfrm>
              <a:off x="13517445745" y="4500926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8</xdr:col>
      <xdr:colOff>809626</xdr:colOff>
      <xdr:row>213</xdr:row>
      <xdr:rowOff>39690</xdr:rowOff>
    </xdr:from>
    <xdr:to>
      <xdr:col>10</xdr:col>
      <xdr:colOff>285751</xdr:colOff>
      <xdr:row>214</xdr:row>
      <xdr:rowOff>103191</xdr:rowOff>
    </xdr:to>
    <xdr:sp macro="" textlink="">
      <xdr:nvSpPr>
        <xdr:cNvPr id="293" name="Left Brace 292">
          <a:extLst>
            <a:ext uri="{FF2B5EF4-FFF2-40B4-BE49-F238E27FC236}">
              <a16:creationId xmlns:a16="http://schemas.microsoft.com/office/drawing/2014/main" id="{82CB930B-1032-0FD0-C627-02858F4DDA92}"/>
            </a:ext>
          </a:extLst>
        </xdr:cNvPr>
        <xdr:cNvSpPr/>
      </xdr:nvSpPr>
      <xdr:spPr>
        <a:xfrm rot="5400000">
          <a:off x="13516879874" y="43568940"/>
          <a:ext cx="269876" cy="1127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207777</xdr:colOff>
      <xdr:row>212</xdr:row>
      <xdr:rowOff>107763</xdr:rowOff>
    </xdr:from>
    <xdr:ext cx="586933" cy="19075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2FAB16C6-B003-FF07-B38B-6CA40F7B68AA}"/>
                </a:ext>
              </a:extLst>
            </xdr:cNvPr>
            <xdr:cNvSpPr txBox="1"/>
          </xdr:nvSpPr>
          <xdr:spPr>
            <a:xfrm>
              <a:off x="13516767790" y="43859263"/>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94" name="TextBox 293">
              <a:extLst>
                <a:ext uri="{FF2B5EF4-FFF2-40B4-BE49-F238E27FC236}">
                  <a16:creationId xmlns:a16="http://schemas.microsoft.com/office/drawing/2014/main" id="{2FAB16C6-B003-FF07-B38B-6CA40F7B68AA}"/>
                </a:ext>
              </a:extLst>
            </xdr:cNvPr>
            <xdr:cNvSpPr txBox="1"/>
          </xdr:nvSpPr>
          <xdr:spPr>
            <a:xfrm>
              <a:off x="13516767790" y="43859263"/>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3</xdr:col>
      <xdr:colOff>194235</xdr:colOff>
      <xdr:row>262</xdr:row>
      <xdr:rowOff>89647</xdr:rowOff>
    </xdr:from>
    <xdr:to>
      <xdr:col>3</xdr:col>
      <xdr:colOff>224118</xdr:colOff>
      <xdr:row>274</xdr:row>
      <xdr:rowOff>0</xdr:rowOff>
    </xdr:to>
    <xdr:cxnSp macro="">
      <xdr:nvCxnSpPr>
        <xdr:cNvPr id="5" name="Straight Arrow Connector 4">
          <a:extLst>
            <a:ext uri="{FF2B5EF4-FFF2-40B4-BE49-F238E27FC236}">
              <a16:creationId xmlns:a16="http://schemas.microsoft.com/office/drawing/2014/main" id="{614F7520-9FD7-E418-22FF-394278B89AEC}"/>
            </a:ext>
          </a:extLst>
        </xdr:cNvPr>
        <xdr:cNvCxnSpPr/>
      </xdr:nvCxnSpPr>
      <xdr:spPr>
        <a:xfrm flipH="1" flipV="1">
          <a:off x="13583479235" y="52936588"/>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273</xdr:row>
      <xdr:rowOff>14941</xdr:rowOff>
    </xdr:from>
    <xdr:to>
      <xdr:col>3</xdr:col>
      <xdr:colOff>373529</xdr:colOff>
      <xdr:row>273</xdr:row>
      <xdr:rowOff>29883</xdr:rowOff>
    </xdr:to>
    <xdr:cxnSp macro="">
      <xdr:nvCxnSpPr>
        <xdr:cNvPr id="6" name="Straight Arrow Connector 5">
          <a:extLst>
            <a:ext uri="{FF2B5EF4-FFF2-40B4-BE49-F238E27FC236}">
              <a16:creationId xmlns:a16="http://schemas.microsoft.com/office/drawing/2014/main" id="{B003B1CD-C198-113E-87D7-C6ED39FD7DBA}"/>
            </a:ext>
          </a:extLst>
        </xdr:cNvPr>
        <xdr:cNvCxnSpPr/>
      </xdr:nvCxnSpPr>
      <xdr:spPr>
        <a:xfrm>
          <a:off x="13583329824" y="55080647"/>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261</xdr:row>
      <xdr:rowOff>76947</xdr:rowOff>
    </xdr:from>
    <xdr:ext cx="1438580"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CE680BDA-B71C-5765-DE9A-6A147ED78EB1}"/>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CE680BDA-B71C-5765-DE9A-6A147ED78EB1}"/>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272</xdr:row>
      <xdr:rowOff>129241</xdr:rowOff>
    </xdr:from>
    <xdr:ext cx="649941"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E7F3B346-3003-3D09-3A3D-62ABA0D4BDAA}"/>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E7F3B346-3003-3D09-3A3D-62ABA0D4BDAA}"/>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264</xdr:row>
      <xdr:rowOff>7471</xdr:rowOff>
    </xdr:from>
    <xdr:to>
      <xdr:col>2</xdr:col>
      <xdr:colOff>784412</xdr:colOff>
      <xdr:row>271</xdr:row>
      <xdr:rowOff>82177</xdr:rowOff>
    </xdr:to>
    <xdr:cxnSp macro="">
      <xdr:nvCxnSpPr>
        <xdr:cNvPr id="37" name="Straight Connector 36">
          <a:extLst>
            <a:ext uri="{FF2B5EF4-FFF2-40B4-BE49-F238E27FC236}">
              <a16:creationId xmlns:a16="http://schemas.microsoft.com/office/drawing/2014/main" id="{0BFD0CE7-93C0-E775-897A-C2FBC8DEAC1F}"/>
            </a:ext>
          </a:extLst>
        </xdr:cNvPr>
        <xdr:cNvCxnSpPr/>
      </xdr:nvCxnSpPr>
      <xdr:spPr>
        <a:xfrm>
          <a:off x="13583748176" y="53257824"/>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271</xdr:row>
      <xdr:rowOff>2241</xdr:rowOff>
    </xdr:from>
    <xdr:ext cx="649941"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9A2BF25-2A83-8666-B9BD-7B137D8DA131}"/>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59A2BF25-2A83-8666-B9BD-7B137D8DA131}"/>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263</xdr:row>
      <xdr:rowOff>149412</xdr:rowOff>
    </xdr:from>
    <xdr:to>
      <xdr:col>2</xdr:col>
      <xdr:colOff>627529</xdr:colOff>
      <xdr:row>272</xdr:row>
      <xdr:rowOff>29882</xdr:rowOff>
    </xdr:to>
    <xdr:cxnSp macro="">
      <xdr:nvCxnSpPr>
        <xdr:cNvPr id="43" name="Straight Connector 42">
          <a:extLst>
            <a:ext uri="{FF2B5EF4-FFF2-40B4-BE49-F238E27FC236}">
              <a16:creationId xmlns:a16="http://schemas.microsoft.com/office/drawing/2014/main" id="{4B683E87-4257-F5FF-4AB5-8635240A232D}"/>
            </a:ext>
          </a:extLst>
        </xdr:cNvPr>
        <xdr:cNvCxnSpPr/>
      </xdr:nvCxnSpPr>
      <xdr:spPr>
        <a:xfrm flipV="1">
          <a:off x="13583905059" y="53198059"/>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263</xdr:row>
      <xdr:rowOff>24652</xdr:rowOff>
    </xdr:from>
    <xdr:ext cx="649941"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07313FC-FF4E-6DFC-F2B5-15CD356FB505}"/>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607313FC-FF4E-6DFC-F2B5-15CD356FB505}"/>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267</xdr:row>
      <xdr:rowOff>67235</xdr:rowOff>
    </xdr:from>
    <xdr:to>
      <xdr:col>1</xdr:col>
      <xdr:colOff>791883</xdr:colOff>
      <xdr:row>268</xdr:row>
      <xdr:rowOff>14942</xdr:rowOff>
    </xdr:to>
    <xdr:sp macro="" textlink="">
      <xdr:nvSpPr>
        <xdr:cNvPr id="76" name="Oval 75">
          <a:extLst>
            <a:ext uri="{FF2B5EF4-FFF2-40B4-BE49-F238E27FC236}">
              <a16:creationId xmlns:a16="http://schemas.microsoft.com/office/drawing/2014/main" id="{A03C3875-3A4D-34E9-FF05-CA0D8896AE89}"/>
            </a:ext>
          </a:extLst>
        </xdr:cNvPr>
        <xdr:cNvSpPr/>
      </xdr:nvSpPr>
      <xdr:spPr>
        <a:xfrm>
          <a:off x="13584569941" y="53922706"/>
          <a:ext cx="134471" cy="14941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267</xdr:row>
      <xdr:rowOff>141941</xdr:rowOff>
    </xdr:from>
    <xdr:to>
      <xdr:col>3</xdr:col>
      <xdr:colOff>231588</xdr:colOff>
      <xdr:row>267</xdr:row>
      <xdr:rowOff>141941</xdr:rowOff>
    </xdr:to>
    <xdr:cxnSp macro="">
      <xdr:nvCxnSpPr>
        <xdr:cNvPr id="78" name="Straight Connector 77">
          <a:extLst>
            <a:ext uri="{FF2B5EF4-FFF2-40B4-BE49-F238E27FC236}">
              <a16:creationId xmlns:a16="http://schemas.microsoft.com/office/drawing/2014/main" id="{47FD8E30-556D-8954-4B8A-A9C4FC7A8DCF}"/>
            </a:ext>
          </a:extLst>
        </xdr:cNvPr>
        <xdr:cNvCxnSpPr>
          <a:stCxn id="76" idx="2"/>
        </xdr:cNvCxnSpPr>
      </xdr:nvCxnSpPr>
      <xdr:spPr>
        <a:xfrm flipH="1">
          <a:off x="13583471765" y="53997412"/>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267</xdr:row>
      <xdr:rowOff>62004</xdr:rowOff>
    </xdr:from>
    <xdr:ext cx="1438580"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CC2E033A-7193-D715-FD31-5203A3E5FCAC}"/>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81" name="TextBox 80">
              <a:extLst>
                <a:ext uri="{FF2B5EF4-FFF2-40B4-BE49-F238E27FC236}">
                  <a16:creationId xmlns:a16="http://schemas.microsoft.com/office/drawing/2014/main" id="{CC2E033A-7193-D715-FD31-5203A3E5FCAC}"/>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5</xdr:col>
      <xdr:colOff>291354</xdr:colOff>
      <xdr:row>264</xdr:row>
      <xdr:rowOff>14941</xdr:rowOff>
    </xdr:from>
    <xdr:to>
      <xdr:col>5</xdr:col>
      <xdr:colOff>298824</xdr:colOff>
      <xdr:row>265</xdr:row>
      <xdr:rowOff>179294</xdr:rowOff>
    </xdr:to>
    <xdr:cxnSp macro="">
      <xdr:nvCxnSpPr>
        <xdr:cNvPr id="85" name="Straight Arrow Connector 84">
          <a:extLst>
            <a:ext uri="{FF2B5EF4-FFF2-40B4-BE49-F238E27FC236}">
              <a16:creationId xmlns:a16="http://schemas.microsoft.com/office/drawing/2014/main" id="{BCF36519-6159-F45C-6A22-7360DA5866E1}"/>
            </a:ext>
          </a:extLst>
        </xdr:cNvPr>
        <xdr:cNvCxnSpPr/>
      </xdr:nvCxnSpPr>
      <xdr:spPr>
        <a:xfrm>
          <a:off x="13581746059" y="53265294"/>
          <a:ext cx="7470" cy="3660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537883</xdr:colOff>
      <xdr:row>269</xdr:row>
      <xdr:rowOff>156883</xdr:rowOff>
    </xdr:from>
    <xdr:to>
      <xdr:col>3</xdr:col>
      <xdr:colOff>239059</xdr:colOff>
      <xdr:row>269</xdr:row>
      <xdr:rowOff>171824</xdr:rowOff>
    </xdr:to>
    <xdr:cxnSp macro="">
      <xdr:nvCxnSpPr>
        <xdr:cNvPr id="92" name="Straight Connector 91">
          <a:extLst>
            <a:ext uri="{FF2B5EF4-FFF2-40B4-BE49-F238E27FC236}">
              <a16:creationId xmlns:a16="http://schemas.microsoft.com/office/drawing/2014/main" id="{0E952581-FDD6-257F-3E09-0FB1C0AA03D4}"/>
            </a:ext>
          </a:extLst>
        </xdr:cNvPr>
        <xdr:cNvCxnSpPr/>
      </xdr:nvCxnSpPr>
      <xdr:spPr>
        <a:xfrm flipH="1">
          <a:off x="13583464294" y="54415765"/>
          <a:ext cx="2188882" cy="149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336177</xdr:colOff>
      <xdr:row>263</xdr:row>
      <xdr:rowOff>186765</xdr:rowOff>
    </xdr:from>
    <xdr:to>
      <xdr:col>7</xdr:col>
      <xdr:colOff>343647</xdr:colOff>
      <xdr:row>265</xdr:row>
      <xdr:rowOff>149412</xdr:rowOff>
    </xdr:to>
    <xdr:cxnSp macro="">
      <xdr:nvCxnSpPr>
        <xdr:cNvPr id="98" name="Straight Arrow Connector 97">
          <a:extLst>
            <a:ext uri="{FF2B5EF4-FFF2-40B4-BE49-F238E27FC236}">
              <a16:creationId xmlns:a16="http://schemas.microsoft.com/office/drawing/2014/main" id="{F0A45E4D-B4CE-76CA-7BF1-062DF176336A}"/>
            </a:ext>
          </a:extLst>
        </xdr:cNvPr>
        <xdr:cNvCxnSpPr/>
      </xdr:nvCxnSpPr>
      <xdr:spPr>
        <a:xfrm>
          <a:off x="13580042765" y="53235412"/>
          <a:ext cx="7470" cy="3660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254001</xdr:colOff>
      <xdr:row>272</xdr:row>
      <xdr:rowOff>39593</xdr:rowOff>
    </xdr:from>
    <xdr:ext cx="2066109"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9FA5E1F6-9A23-D100-C3DD-C1A5B0D9429C}"/>
                </a:ext>
              </a:extLst>
            </xdr:cNvPr>
            <xdr:cNvSpPr txBox="1"/>
          </xdr:nvSpPr>
          <xdr:spPr>
            <a:xfrm>
              <a:off x="13578895537" y="54903593"/>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00" name="TextBox 99">
              <a:extLst>
                <a:ext uri="{FF2B5EF4-FFF2-40B4-BE49-F238E27FC236}">
                  <a16:creationId xmlns:a16="http://schemas.microsoft.com/office/drawing/2014/main" id="{9FA5E1F6-9A23-D100-C3DD-C1A5B0D9429C}"/>
                </a:ext>
              </a:extLst>
            </xdr:cNvPr>
            <xdr:cNvSpPr txBox="1"/>
          </xdr:nvSpPr>
          <xdr:spPr>
            <a:xfrm>
              <a:off x="13578895537" y="54903593"/>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𝑃_𝑀𝐼𝑁&lt;𝑃^∗</a:t>
              </a:r>
              <a:endParaRPr lang="en-US" sz="1100"/>
            </a:p>
          </xdr:txBody>
        </xdr:sp>
      </mc:Fallback>
    </mc:AlternateContent>
    <xdr:clientData/>
  </xdr:oneCellAnchor>
  <xdr:oneCellAnchor>
    <xdr:from>
      <xdr:col>6</xdr:col>
      <xdr:colOff>246531</xdr:colOff>
      <xdr:row>273</xdr:row>
      <xdr:rowOff>69475</xdr:rowOff>
    </xdr:from>
    <xdr:ext cx="2066109"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E7084077-0D86-7F9E-FE2E-A47937981630}"/>
                </a:ext>
              </a:extLst>
            </xdr:cNvPr>
            <xdr:cNvSpPr txBox="1"/>
          </xdr:nvSpPr>
          <xdr:spPr>
            <a:xfrm>
              <a:off x="13578903007" y="55135181"/>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31" name="TextBox 130">
              <a:extLst>
                <a:ext uri="{FF2B5EF4-FFF2-40B4-BE49-F238E27FC236}">
                  <a16:creationId xmlns:a16="http://schemas.microsoft.com/office/drawing/2014/main" id="{E7084077-0D86-7F9E-FE2E-A47937981630}"/>
                </a:ext>
              </a:extLst>
            </xdr:cNvPr>
            <xdr:cNvSpPr txBox="1"/>
          </xdr:nvSpPr>
          <xdr:spPr>
            <a:xfrm>
              <a:off x="13578903007" y="55135181"/>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oneCellAnchor>
    <xdr:from>
      <xdr:col>2</xdr:col>
      <xdr:colOff>724647</xdr:colOff>
      <xdr:row>269</xdr:row>
      <xdr:rowOff>106828</xdr:rowOff>
    </xdr:from>
    <xdr:ext cx="1438580"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8BB6564-C9F6-0EA6-1A0C-CA44A92682C2}"/>
                </a:ext>
              </a:extLst>
            </xdr:cNvPr>
            <xdr:cNvSpPr txBox="1"/>
          </xdr:nvSpPr>
          <xdr:spPr>
            <a:xfrm>
              <a:off x="13582369361" y="54365710"/>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32" name="TextBox 131">
              <a:extLst>
                <a:ext uri="{FF2B5EF4-FFF2-40B4-BE49-F238E27FC236}">
                  <a16:creationId xmlns:a16="http://schemas.microsoft.com/office/drawing/2014/main" id="{98BB6564-C9F6-0EA6-1A0C-CA44A92682C2}"/>
                </a:ext>
              </a:extLst>
            </xdr:cNvPr>
            <xdr:cNvSpPr txBox="1"/>
          </xdr:nvSpPr>
          <xdr:spPr>
            <a:xfrm>
              <a:off x="13582369361" y="54365710"/>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𝑃_𝑀𝐼𝑁&lt;𝑃^∗</a:t>
              </a:r>
              <a:endParaRPr lang="en-US" sz="1100"/>
            </a:p>
          </xdr:txBody>
        </xdr:sp>
      </mc:Fallback>
    </mc:AlternateContent>
    <xdr:clientData/>
  </xdr:oneCellAnchor>
  <xdr:twoCellAnchor>
    <xdr:from>
      <xdr:col>5</xdr:col>
      <xdr:colOff>343648</xdr:colOff>
      <xdr:row>274</xdr:row>
      <xdr:rowOff>14941</xdr:rowOff>
    </xdr:from>
    <xdr:to>
      <xdr:col>5</xdr:col>
      <xdr:colOff>351118</xdr:colOff>
      <xdr:row>275</xdr:row>
      <xdr:rowOff>179294</xdr:rowOff>
    </xdr:to>
    <xdr:cxnSp macro="">
      <xdr:nvCxnSpPr>
        <xdr:cNvPr id="135" name="Straight Arrow Connector 134">
          <a:extLst>
            <a:ext uri="{FF2B5EF4-FFF2-40B4-BE49-F238E27FC236}">
              <a16:creationId xmlns:a16="http://schemas.microsoft.com/office/drawing/2014/main" id="{5E831E5A-15EC-EC2B-5975-47270F69F37E}"/>
            </a:ext>
          </a:extLst>
        </xdr:cNvPr>
        <xdr:cNvCxnSpPr/>
      </xdr:nvCxnSpPr>
      <xdr:spPr>
        <a:xfrm>
          <a:off x="13581693765" y="55282353"/>
          <a:ext cx="7470" cy="3660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194235</xdr:colOff>
      <xdr:row>278</xdr:row>
      <xdr:rowOff>89647</xdr:rowOff>
    </xdr:from>
    <xdr:to>
      <xdr:col>3</xdr:col>
      <xdr:colOff>224118</xdr:colOff>
      <xdr:row>290</xdr:row>
      <xdr:rowOff>0</xdr:rowOff>
    </xdr:to>
    <xdr:cxnSp macro="">
      <xdr:nvCxnSpPr>
        <xdr:cNvPr id="138" name="Straight Arrow Connector 137">
          <a:extLst>
            <a:ext uri="{FF2B5EF4-FFF2-40B4-BE49-F238E27FC236}">
              <a16:creationId xmlns:a16="http://schemas.microsoft.com/office/drawing/2014/main" id="{F97CFFAB-EDB3-234E-9B65-40DB8520E4C3}"/>
            </a:ext>
          </a:extLst>
        </xdr:cNvPr>
        <xdr:cNvCxnSpPr/>
      </xdr:nvCxnSpPr>
      <xdr:spPr>
        <a:xfrm flipH="1" flipV="1">
          <a:off x="13583479235" y="52936588"/>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289</xdr:row>
      <xdr:rowOff>14941</xdr:rowOff>
    </xdr:from>
    <xdr:to>
      <xdr:col>3</xdr:col>
      <xdr:colOff>373529</xdr:colOff>
      <xdr:row>289</xdr:row>
      <xdr:rowOff>29883</xdr:rowOff>
    </xdr:to>
    <xdr:cxnSp macro="">
      <xdr:nvCxnSpPr>
        <xdr:cNvPr id="144" name="Straight Arrow Connector 143">
          <a:extLst>
            <a:ext uri="{FF2B5EF4-FFF2-40B4-BE49-F238E27FC236}">
              <a16:creationId xmlns:a16="http://schemas.microsoft.com/office/drawing/2014/main" id="{A9FB3AF6-CA00-B544-8B3D-2318C26B03C6}"/>
            </a:ext>
          </a:extLst>
        </xdr:cNvPr>
        <xdr:cNvCxnSpPr/>
      </xdr:nvCxnSpPr>
      <xdr:spPr>
        <a:xfrm>
          <a:off x="13583329824" y="55080647"/>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277</xdr:row>
      <xdr:rowOff>76947</xdr:rowOff>
    </xdr:from>
    <xdr:ext cx="1438580" cy="172227"/>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C72A97E1-975A-3C44-9971-BF05719C8E1B}"/>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C72A97E1-975A-3C44-9971-BF05719C8E1B}"/>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288</xdr:row>
      <xdr:rowOff>129241</xdr:rowOff>
    </xdr:from>
    <xdr:ext cx="649941"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DBABD150-525E-D740-B23A-EBD31A209B7C}"/>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DBABD150-525E-D740-B23A-EBD31A209B7C}"/>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280</xdr:row>
      <xdr:rowOff>7471</xdr:rowOff>
    </xdr:from>
    <xdr:to>
      <xdr:col>2</xdr:col>
      <xdr:colOff>784412</xdr:colOff>
      <xdr:row>287</xdr:row>
      <xdr:rowOff>82177</xdr:rowOff>
    </xdr:to>
    <xdr:cxnSp macro="">
      <xdr:nvCxnSpPr>
        <xdr:cNvPr id="177" name="Straight Connector 176">
          <a:extLst>
            <a:ext uri="{FF2B5EF4-FFF2-40B4-BE49-F238E27FC236}">
              <a16:creationId xmlns:a16="http://schemas.microsoft.com/office/drawing/2014/main" id="{A21EE1B2-8681-E34B-ABF0-9443E0E1A259}"/>
            </a:ext>
          </a:extLst>
        </xdr:cNvPr>
        <xdr:cNvCxnSpPr/>
      </xdr:nvCxnSpPr>
      <xdr:spPr>
        <a:xfrm>
          <a:off x="13583748176" y="53257824"/>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287</xdr:row>
      <xdr:rowOff>2241</xdr:rowOff>
    </xdr:from>
    <xdr:ext cx="649941"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45993FF0-4D49-8C4D-B831-EF4B331D136B}"/>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45993FF0-4D49-8C4D-B831-EF4B331D136B}"/>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279</xdr:row>
      <xdr:rowOff>149412</xdr:rowOff>
    </xdr:from>
    <xdr:to>
      <xdr:col>2</xdr:col>
      <xdr:colOff>627529</xdr:colOff>
      <xdr:row>288</xdr:row>
      <xdr:rowOff>29882</xdr:rowOff>
    </xdr:to>
    <xdr:cxnSp macro="">
      <xdr:nvCxnSpPr>
        <xdr:cNvPr id="183" name="Straight Connector 182">
          <a:extLst>
            <a:ext uri="{FF2B5EF4-FFF2-40B4-BE49-F238E27FC236}">
              <a16:creationId xmlns:a16="http://schemas.microsoft.com/office/drawing/2014/main" id="{4887FB2B-C246-7B49-A60C-0A8A392A873E}"/>
            </a:ext>
          </a:extLst>
        </xdr:cNvPr>
        <xdr:cNvCxnSpPr/>
      </xdr:nvCxnSpPr>
      <xdr:spPr>
        <a:xfrm flipV="1">
          <a:off x="13583905059" y="53198059"/>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279</xdr:row>
      <xdr:rowOff>24652</xdr:rowOff>
    </xdr:from>
    <xdr:ext cx="64994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4356E967-86E4-864C-889D-76027B56BF02}"/>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4356E967-86E4-864C-889D-76027B56BF02}"/>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283</xdr:row>
      <xdr:rowOff>67235</xdr:rowOff>
    </xdr:from>
    <xdr:to>
      <xdr:col>1</xdr:col>
      <xdr:colOff>791883</xdr:colOff>
      <xdr:row>284</xdr:row>
      <xdr:rowOff>14942</xdr:rowOff>
    </xdr:to>
    <xdr:sp macro="" textlink="">
      <xdr:nvSpPr>
        <xdr:cNvPr id="187" name="Oval 186">
          <a:extLst>
            <a:ext uri="{FF2B5EF4-FFF2-40B4-BE49-F238E27FC236}">
              <a16:creationId xmlns:a16="http://schemas.microsoft.com/office/drawing/2014/main" id="{FCFBB737-8DD4-4246-A4B4-C5117AFCCFA9}"/>
            </a:ext>
          </a:extLst>
        </xdr:cNvPr>
        <xdr:cNvSpPr/>
      </xdr:nvSpPr>
      <xdr:spPr>
        <a:xfrm>
          <a:off x="13584569941" y="53922706"/>
          <a:ext cx="134471" cy="14941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283</xdr:row>
      <xdr:rowOff>141941</xdr:rowOff>
    </xdr:from>
    <xdr:to>
      <xdr:col>3</xdr:col>
      <xdr:colOff>231588</xdr:colOff>
      <xdr:row>283</xdr:row>
      <xdr:rowOff>141941</xdr:rowOff>
    </xdr:to>
    <xdr:cxnSp macro="">
      <xdr:nvCxnSpPr>
        <xdr:cNvPr id="188" name="Straight Connector 187">
          <a:extLst>
            <a:ext uri="{FF2B5EF4-FFF2-40B4-BE49-F238E27FC236}">
              <a16:creationId xmlns:a16="http://schemas.microsoft.com/office/drawing/2014/main" id="{075F444E-20A9-114F-8397-D771160095E2}"/>
            </a:ext>
          </a:extLst>
        </xdr:cNvPr>
        <xdr:cNvCxnSpPr>
          <a:stCxn id="187" idx="2"/>
        </xdr:cNvCxnSpPr>
      </xdr:nvCxnSpPr>
      <xdr:spPr>
        <a:xfrm flipH="1">
          <a:off x="13583471765" y="53997412"/>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283</xdr:row>
      <xdr:rowOff>62004</xdr:rowOff>
    </xdr:from>
    <xdr:ext cx="1438580"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0662CB-3ADA-0E4D-A2D9-E5005F7B796F}"/>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89" name="TextBox 188">
              <a:extLst>
                <a:ext uri="{FF2B5EF4-FFF2-40B4-BE49-F238E27FC236}">
                  <a16:creationId xmlns:a16="http://schemas.microsoft.com/office/drawing/2014/main" id="{B10662CB-3ADA-0E4D-A2D9-E5005F7B796F}"/>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xdr:col>
      <xdr:colOff>358589</xdr:colOff>
      <xdr:row>281</xdr:row>
      <xdr:rowOff>22411</xdr:rowOff>
    </xdr:from>
    <xdr:to>
      <xdr:col>3</xdr:col>
      <xdr:colOff>209177</xdr:colOff>
      <xdr:row>281</xdr:row>
      <xdr:rowOff>37353</xdr:rowOff>
    </xdr:to>
    <xdr:cxnSp macro="">
      <xdr:nvCxnSpPr>
        <xdr:cNvPr id="190" name="Straight Connector 189">
          <a:extLst>
            <a:ext uri="{FF2B5EF4-FFF2-40B4-BE49-F238E27FC236}">
              <a16:creationId xmlns:a16="http://schemas.microsoft.com/office/drawing/2014/main" id="{9432B218-252E-FC4D-9EA1-1EA8BFA2F162}"/>
            </a:ext>
          </a:extLst>
        </xdr:cNvPr>
        <xdr:cNvCxnSpPr/>
      </xdr:nvCxnSpPr>
      <xdr:spPr>
        <a:xfrm flipH="1" flipV="1">
          <a:off x="13583494176" y="56701764"/>
          <a:ext cx="1509059" cy="14942"/>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821764</xdr:colOff>
      <xdr:row>280</xdr:row>
      <xdr:rowOff>136710</xdr:rowOff>
    </xdr:from>
    <xdr:ext cx="143858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7EFD4BA-41DA-2A42-9D1D-785BE8F9F23F}"/>
                </a:ext>
              </a:extLst>
            </xdr:cNvPr>
            <xdr:cNvSpPr txBox="1"/>
          </xdr:nvSpPr>
          <xdr:spPr>
            <a:xfrm>
              <a:off x="13582272244" y="56614357"/>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he-IL" sz="1100" b="0" i="1">
                        <a:latin typeface="Cambria Math" panose="02040503050406030204" pitchFamily="18" charset="0"/>
                      </a:rPr>
                      <m:t>&gt;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92" name="TextBox 191">
              <a:extLst>
                <a:ext uri="{FF2B5EF4-FFF2-40B4-BE49-F238E27FC236}">
                  <a16:creationId xmlns:a16="http://schemas.microsoft.com/office/drawing/2014/main" id="{07EFD4BA-41DA-2A42-9D1D-785BE8F9F23F}"/>
                </a:ext>
              </a:extLst>
            </xdr:cNvPr>
            <xdr:cNvSpPr txBox="1"/>
          </xdr:nvSpPr>
          <xdr:spPr>
            <a:xfrm>
              <a:off x="13582272244" y="56614357"/>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〖𝑃=𝑃〗_𝑀𝐼𝑁</a:t>
              </a:r>
              <a:r>
                <a:rPr lang="he-IL" sz="1100" b="0" i="0">
                  <a:latin typeface="Cambria Math" panose="02040503050406030204" pitchFamily="18" charset="0"/>
                </a:rPr>
                <a:t>&gt;</a:t>
              </a:r>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373532</xdr:colOff>
      <xdr:row>280</xdr:row>
      <xdr:rowOff>74707</xdr:rowOff>
    </xdr:from>
    <xdr:to>
      <xdr:col>2</xdr:col>
      <xdr:colOff>470648</xdr:colOff>
      <xdr:row>281</xdr:row>
      <xdr:rowOff>52294</xdr:rowOff>
    </xdr:to>
    <xdr:sp macro="" textlink="">
      <xdr:nvSpPr>
        <xdr:cNvPr id="194" name="Left Brace 193">
          <a:extLst>
            <a:ext uri="{FF2B5EF4-FFF2-40B4-BE49-F238E27FC236}">
              <a16:creationId xmlns:a16="http://schemas.microsoft.com/office/drawing/2014/main" id="{B890425B-25FD-98BC-DD4B-196ED98B8EAB}"/>
            </a:ext>
          </a:extLst>
        </xdr:cNvPr>
        <xdr:cNvSpPr/>
      </xdr:nvSpPr>
      <xdr:spPr>
        <a:xfrm rot="5400000">
          <a:off x="13584435469" y="56178825"/>
          <a:ext cx="179293" cy="926352"/>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366059</xdr:colOff>
      <xdr:row>262</xdr:row>
      <xdr:rowOff>179293</xdr:rowOff>
    </xdr:from>
    <xdr:to>
      <xdr:col>2</xdr:col>
      <xdr:colOff>366058</xdr:colOff>
      <xdr:row>264</xdr:row>
      <xdr:rowOff>194234</xdr:rowOff>
    </xdr:to>
    <xdr:sp macro="" textlink="">
      <xdr:nvSpPr>
        <xdr:cNvPr id="195" name="Rectangular Callout 194">
          <a:extLst>
            <a:ext uri="{FF2B5EF4-FFF2-40B4-BE49-F238E27FC236}">
              <a16:creationId xmlns:a16="http://schemas.microsoft.com/office/drawing/2014/main" id="{B398411C-3BD5-8D76-20FA-03E30B52B1DA}"/>
            </a:ext>
          </a:extLst>
        </xdr:cNvPr>
        <xdr:cNvSpPr/>
      </xdr:nvSpPr>
      <xdr:spPr>
        <a:xfrm>
          <a:off x="13584166530" y="53026234"/>
          <a:ext cx="829235" cy="418353"/>
        </a:xfrm>
        <a:prstGeom prst="wedgeRectCallout">
          <a:avLst>
            <a:gd name="adj1" fmla="val 3929"/>
            <a:gd name="adj2" fmla="val 16472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twoCellAnchor>
    <xdr:from>
      <xdr:col>3</xdr:col>
      <xdr:colOff>388470</xdr:colOff>
      <xdr:row>275</xdr:row>
      <xdr:rowOff>82174</xdr:rowOff>
    </xdr:from>
    <xdr:to>
      <xdr:col>4</xdr:col>
      <xdr:colOff>388470</xdr:colOff>
      <xdr:row>277</xdr:row>
      <xdr:rowOff>97116</xdr:rowOff>
    </xdr:to>
    <xdr:sp macro="" textlink="">
      <xdr:nvSpPr>
        <xdr:cNvPr id="196" name="Rectangular Callout 195">
          <a:extLst>
            <a:ext uri="{FF2B5EF4-FFF2-40B4-BE49-F238E27FC236}">
              <a16:creationId xmlns:a16="http://schemas.microsoft.com/office/drawing/2014/main" id="{0C1DDE78-F193-83BD-4321-94A9011C84AC}"/>
            </a:ext>
          </a:extLst>
        </xdr:cNvPr>
        <xdr:cNvSpPr/>
      </xdr:nvSpPr>
      <xdr:spPr>
        <a:xfrm>
          <a:off x="13582485648" y="55551292"/>
          <a:ext cx="829235" cy="418353"/>
        </a:xfrm>
        <a:prstGeom prst="wedgeRectCallout">
          <a:avLst>
            <a:gd name="adj1" fmla="val 65190"/>
            <a:gd name="adj2" fmla="val 19329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twoCellAnchor>
    <xdr:from>
      <xdr:col>2</xdr:col>
      <xdr:colOff>440765</xdr:colOff>
      <xdr:row>280</xdr:row>
      <xdr:rowOff>156883</xdr:rowOff>
    </xdr:from>
    <xdr:to>
      <xdr:col>2</xdr:col>
      <xdr:colOff>575236</xdr:colOff>
      <xdr:row>281</xdr:row>
      <xdr:rowOff>104590</xdr:rowOff>
    </xdr:to>
    <xdr:sp macro="" textlink="">
      <xdr:nvSpPr>
        <xdr:cNvPr id="207" name="Oval 206">
          <a:extLst>
            <a:ext uri="{FF2B5EF4-FFF2-40B4-BE49-F238E27FC236}">
              <a16:creationId xmlns:a16="http://schemas.microsoft.com/office/drawing/2014/main" id="{63D15D41-D0B6-8F9F-DD6D-1C18682D1B61}"/>
            </a:ext>
          </a:extLst>
        </xdr:cNvPr>
        <xdr:cNvSpPr/>
      </xdr:nvSpPr>
      <xdr:spPr>
        <a:xfrm>
          <a:off x="13583957352" y="56634530"/>
          <a:ext cx="134471" cy="14941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194235</xdr:colOff>
      <xdr:row>311</xdr:row>
      <xdr:rowOff>89647</xdr:rowOff>
    </xdr:from>
    <xdr:to>
      <xdr:col>3</xdr:col>
      <xdr:colOff>224118</xdr:colOff>
      <xdr:row>323</xdr:row>
      <xdr:rowOff>0</xdr:rowOff>
    </xdr:to>
    <xdr:cxnSp macro="">
      <xdr:nvCxnSpPr>
        <xdr:cNvPr id="208" name="Straight Arrow Connector 207">
          <a:extLst>
            <a:ext uri="{FF2B5EF4-FFF2-40B4-BE49-F238E27FC236}">
              <a16:creationId xmlns:a16="http://schemas.microsoft.com/office/drawing/2014/main" id="{BD44CAFD-DA4A-B34E-8995-19309E663A44}"/>
            </a:ext>
          </a:extLst>
        </xdr:cNvPr>
        <xdr:cNvCxnSpPr/>
      </xdr:nvCxnSpPr>
      <xdr:spPr>
        <a:xfrm flipH="1" flipV="1">
          <a:off x="13583479235" y="52936588"/>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322</xdr:row>
      <xdr:rowOff>14941</xdr:rowOff>
    </xdr:from>
    <xdr:to>
      <xdr:col>3</xdr:col>
      <xdr:colOff>373529</xdr:colOff>
      <xdr:row>322</xdr:row>
      <xdr:rowOff>29883</xdr:rowOff>
    </xdr:to>
    <xdr:cxnSp macro="">
      <xdr:nvCxnSpPr>
        <xdr:cNvPr id="209" name="Straight Arrow Connector 208">
          <a:extLst>
            <a:ext uri="{FF2B5EF4-FFF2-40B4-BE49-F238E27FC236}">
              <a16:creationId xmlns:a16="http://schemas.microsoft.com/office/drawing/2014/main" id="{24698CB8-99A8-1544-8255-89BC38CB5517}"/>
            </a:ext>
          </a:extLst>
        </xdr:cNvPr>
        <xdr:cNvCxnSpPr/>
      </xdr:nvCxnSpPr>
      <xdr:spPr>
        <a:xfrm>
          <a:off x="13583329824" y="55080647"/>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310</xdr:row>
      <xdr:rowOff>76947</xdr:rowOff>
    </xdr:from>
    <xdr:ext cx="1438580"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AC2EF7D6-20BE-4D4F-A205-30C5D9D53F0C}"/>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AC2EF7D6-20BE-4D4F-A205-30C5D9D53F0C}"/>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321</xdr:row>
      <xdr:rowOff>129241</xdr:rowOff>
    </xdr:from>
    <xdr:ext cx="64994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F5C6CC1C-53E7-C64B-89A2-CBECA1C0CE40}"/>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F5C6CC1C-53E7-C64B-89A2-CBECA1C0CE40}"/>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313</xdr:row>
      <xdr:rowOff>7471</xdr:rowOff>
    </xdr:from>
    <xdr:to>
      <xdr:col>2</xdr:col>
      <xdr:colOff>784412</xdr:colOff>
      <xdr:row>320</xdr:row>
      <xdr:rowOff>82177</xdr:rowOff>
    </xdr:to>
    <xdr:cxnSp macro="">
      <xdr:nvCxnSpPr>
        <xdr:cNvPr id="221" name="Straight Connector 220">
          <a:extLst>
            <a:ext uri="{FF2B5EF4-FFF2-40B4-BE49-F238E27FC236}">
              <a16:creationId xmlns:a16="http://schemas.microsoft.com/office/drawing/2014/main" id="{2A3A357B-AEF3-1341-9039-1565C7732021}"/>
            </a:ext>
          </a:extLst>
        </xdr:cNvPr>
        <xdr:cNvCxnSpPr/>
      </xdr:nvCxnSpPr>
      <xdr:spPr>
        <a:xfrm>
          <a:off x="13583748176" y="53257824"/>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320</xdr:row>
      <xdr:rowOff>2241</xdr:rowOff>
    </xdr:from>
    <xdr:ext cx="649941"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A02D7756-38C0-7743-BD48-9728933957B4}"/>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A02D7756-38C0-7743-BD48-9728933957B4}"/>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312</xdr:row>
      <xdr:rowOff>149412</xdr:rowOff>
    </xdr:from>
    <xdr:to>
      <xdr:col>2</xdr:col>
      <xdr:colOff>627529</xdr:colOff>
      <xdr:row>321</xdr:row>
      <xdr:rowOff>29882</xdr:rowOff>
    </xdr:to>
    <xdr:cxnSp macro="">
      <xdr:nvCxnSpPr>
        <xdr:cNvPr id="229" name="Straight Connector 228">
          <a:extLst>
            <a:ext uri="{FF2B5EF4-FFF2-40B4-BE49-F238E27FC236}">
              <a16:creationId xmlns:a16="http://schemas.microsoft.com/office/drawing/2014/main" id="{40F49A8B-96C2-1545-A3F6-228C57F1E6C0}"/>
            </a:ext>
          </a:extLst>
        </xdr:cNvPr>
        <xdr:cNvCxnSpPr/>
      </xdr:nvCxnSpPr>
      <xdr:spPr>
        <a:xfrm flipV="1">
          <a:off x="13583905059" y="53198059"/>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312</xdr:row>
      <xdr:rowOff>24652</xdr:rowOff>
    </xdr:from>
    <xdr:ext cx="649941"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84DC925-CB0A-294B-B619-1E16D2A9639A}"/>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84DC925-CB0A-294B-B619-1E16D2A9639A}"/>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316</xdr:row>
      <xdr:rowOff>67235</xdr:rowOff>
    </xdr:from>
    <xdr:to>
      <xdr:col>1</xdr:col>
      <xdr:colOff>791883</xdr:colOff>
      <xdr:row>317</xdr:row>
      <xdr:rowOff>14942</xdr:rowOff>
    </xdr:to>
    <xdr:sp macro="" textlink="">
      <xdr:nvSpPr>
        <xdr:cNvPr id="234" name="Oval 233">
          <a:extLst>
            <a:ext uri="{FF2B5EF4-FFF2-40B4-BE49-F238E27FC236}">
              <a16:creationId xmlns:a16="http://schemas.microsoft.com/office/drawing/2014/main" id="{A5248F29-7D5E-C94B-BB23-82DEC1886BFE}"/>
            </a:ext>
          </a:extLst>
        </xdr:cNvPr>
        <xdr:cNvSpPr/>
      </xdr:nvSpPr>
      <xdr:spPr>
        <a:xfrm>
          <a:off x="13584569941" y="53922706"/>
          <a:ext cx="134471" cy="14941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316</xdr:row>
      <xdr:rowOff>141941</xdr:rowOff>
    </xdr:from>
    <xdr:to>
      <xdr:col>3</xdr:col>
      <xdr:colOff>231588</xdr:colOff>
      <xdr:row>316</xdr:row>
      <xdr:rowOff>141941</xdr:rowOff>
    </xdr:to>
    <xdr:cxnSp macro="">
      <xdr:nvCxnSpPr>
        <xdr:cNvPr id="246" name="Straight Connector 245">
          <a:extLst>
            <a:ext uri="{FF2B5EF4-FFF2-40B4-BE49-F238E27FC236}">
              <a16:creationId xmlns:a16="http://schemas.microsoft.com/office/drawing/2014/main" id="{A35D76EA-B862-9B49-8392-A36540B1D2BB}"/>
            </a:ext>
          </a:extLst>
        </xdr:cNvPr>
        <xdr:cNvCxnSpPr>
          <a:stCxn id="234" idx="2"/>
        </xdr:cNvCxnSpPr>
      </xdr:nvCxnSpPr>
      <xdr:spPr>
        <a:xfrm flipH="1">
          <a:off x="13583471765" y="53997412"/>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316</xdr:row>
      <xdr:rowOff>62004</xdr:rowOff>
    </xdr:from>
    <xdr:ext cx="1438580"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A75A85D8-B299-0D47-9868-338E716C7C34}"/>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286" name="TextBox 285">
              <a:extLst>
                <a:ext uri="{FF2B5EF4-FFF2-40B4-BE49-F238E27FC236}">
                  <a16:creationId xmlns:a16="http://schemas.microsoft.com/office/drawing/2014/main" id="{A75A85D8-B299-0D47-9868-338E716C7C34}"/>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0</xdr:col>
      <xdr:colOff>508001</xdr:colOff>
      <xdr:row>314</xdr:row>
      <xdr:rowOff>134471</xdr:rowOff>
    </xdr:from>
    <xdr:to>
      <xdr:col>3</xdr:col>
      <xdr:colOff>209177</xdr:colOff>
      <xdr:row>314</xdr:row>
      <xdr:rowOff>149412</xdr:rowOff>
    </xdr:to>
    <xdr:cxnSp macro="">
      <xdr:nvCxnSpPr>
        <xdr:cNvPr id="295" name="Straight Connector 294">
          <a:extLst>
            <a:ext uri="{FF2B5EF4-FFF2-40B4-BE49-F238E27FC236}">
              <a16:creationId xmlns:a16="http://schemas.microsoft.com/office/drawing/2014/main" id="{D5BA2F2A-3C56-8041-A438-BDAEF87B5FDD}"/>
            </a:ext>
          </a:extLst>
        </xdr:cNvPr>
        <xdr:cNvCxnSpPr/>
      </xdr:nvCxnSpPr>
      <xdr:spPr>
        <a:xfrm flipH="1">
          <a:off x="13583494176" y="62461589"/>
          <a:ext cx="2188882" cy="149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709705</xdr:colOff>
      <xdr:row>314</xdr:row>
      <xdr:rowOff>91887</xdr:rowOff>
    </xdr:from>
    <xdr:ext cx="1438580"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DE0BB105-5A36-C740-B4B6-6654F4A36C7A}"/>
                </a:ext>
              </a:extLst>
            </xdr:cNvPr>
            <xdr:cNvSpPr txBox="1"/>
          </xdr:nvSpPr>
          <xdr:spPr>
            <a:xfrm>
              <a:off x="13582384303" y="624190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&gt;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296" name="TextBox 295">
              <a:extLst>
                <a:ext uri="{FF2B5EF4-FFF2-40B4-BE49-F238E27FC236}">
                  <a16:creationId xmlns:a16="http://schemas.microsoft.com/office/drawing/2014/main" id="{DE0BB105-5A36-C740-B4B6-6654F4A36C7A}"/>
                </a:ext>
              </a:extLst>
            </xdr:cNvPr>
            <xdr:cNvSpPr txBox="1"/>
          </xdr:nvSpPr>
          <xdr:spPr>
            <a:xfrm>
              <a:off x="13582384303" y="624190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𝑃_𝑀𝐴𝑋&gt;𝑃^∗</a:t>
              </a:r>
              <a:endParaRPr lang="en-US" sz="1100"/>
            </a:p>
          </xdr:txBody>
        </xdr:sp>
      </mc:Fallback>
    </mc:AlternateContent>
    <xdr:clientData/>
  </xdr:oneCellAnchor>
  <xdr:twoCellAnchor>
    <xdr:from>
      <xdr:col>3</xdr:col>
      <xdr:colOff>194235</xdr:colOff>
      <xdr:row>327</xdr:row>
      <xdr:rowOff>89647</xdr:rowOff>
    </xdr:from>
    <xdr:to>
      <xdr:col>3</xdr:col>
      <xdr:colOff>224118</xdr:colOff>
      <xdr:row>339</xdr:row>
      <xdr:rowOff>0</xdr:rowOff>
    </xdr:to>
    <xdr:cxnSp macro="">
      <xdr:nvCxnSpPr>
        <xdr:cNvPr id="297" name="Straight Arrow Connector 296">
          <a:extLst>
            <a:ext uri="{FF2B5EF4-FFF2-40B4-BE49-F238E27FC236}">
              <a16:creationId xmlns:a16="http://schemas.microsoft.com/office/drawing/2014/main" id="{2788B11F-23D7-974B-8FDB-CB6D0DD2067E}"/>
            </a:ext>
          </a:extLst>
        </xdr:cNvPr>
        <xdr:cNvCxnSpPr/>
      </xdr:nvCxnSpPr>
      <xdr:spPr>
        <a:xfrm flipH="1" flipV="1">
          <a:off x="13583479235" y="56163882"/>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338</xdr:row>
      <xdr:rowOff>14941</xdr:rowOff>
    </xdr:from>
    <xdr:to>
      <xdr:col>3</xdr:col>
      <xdr:colOff>373529</xdr:colOff>
      <xdr:row>338</xdr:row>
      <xdr:rowOff>29883</xdr:rowOff>
    </xdr:to>
    <xdr:cxnSp macro="">
      <xdr:nvCxnSpPr>
        <xdr:cNvPr id="298" name="Straight Arrow Connector 297">
          <a:extLst>
            <a:ext uri="{FF2B5EF4-FFF2-40B4-BE49-F238E27FC236}">
              <a16:creationId xmlns:a16="http://schemas.microsoft.com/office/drawing/2014/main" id="{10C536A6-44FE-DE4B-AF6C-1B3C269362C8}"/>
            </a:ext>
          </a:extLst>
        </xdr:cNvPr>
        <xdr:cNvCxnSpPr/>
      </xdr:nvCxnSpPr>
      <xdr:spPr>
        <a:xfrm>
          <a:off x="13583329824" y="58307941"/>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326</xdr:row>
      <xdr:rowOff>76947</xdr:rowOff>
    </xdr:from>
    <xdr:ext cx="1438580"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4EBF8800-88A9-4B41-A85D-F080C1091D90}"/>
                </a:ext>
              </a:extLst>
            </xdr:cNvPr>
            <xdr:cNvSpPr txBox="1"/>
          </xdr:nvSpPr>
          <xdr:spPr>
            <a:xfrm>
              <a:off x="13582772773" y="5594947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4EBF8800-88A9-4B41-A85D-F080C1091D90}"/>
                </a:ext>
              </a:extLst>
            </xdr:cNvPr>
            <xdr:cNvSpPr txBox="1"/>
          </xdr:nvSpPr>
          <xdr:spPr>
            <a:xfrm>
              <a:off x="13582772773" y="5594947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337</xdr:row>
      <xdr:rowOff>129241</xdr:rowOff>
    </xdr:from>
    <xdr:ext cx="649941" cy="172227"/>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71AD47D5-DD66-2A43-8852-D964F7D5ABEC}"/>
                </a:ext>
              </a:extLst>
            </xdr:cNvPr>
            <xdr:cNvSpPr txBox="1"/>
          </xdr:nvSpPr>
          <xdr:spPr>
            <a:xfrm>
              <a:off x="13585421587" y="58220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71AD47D5-DD66-2A43-8852-D964F7D5ABEC}"/>
                </a:ext>
              </a:extLst>
            </xdr:cNvPr>
            <xdr:cNvSpPr txBox="1"/>
          </xdr:nvSpPr>
          <xdr:spPr>
            <a:xfrm>
              <a:off x="13585421587" y="58220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329</xdr:row>
      <xdr:rowOff>7471</xdr:rowOff>
    </xdr:from>
    <xdr:to>
      <xdr:col>2</xdr:col>
      <xdr:colOff>784412</xdr:colOff>
      <xdr:row>336</xdr:row>
      <xdr:rowOff>82177</xdr:rowOff>
    </xdr:to>
    <xdr:cxnSp macro="">
      <xdr:nvCxnSpPr>
        <xdr:cNvPr id="301" name="Straight Connector 300">
          <a:extLst>
            <a:ext uri="{FF2B5EF4-FFF2-40B4-BE49-F238E27FC236}">
              <a16:creationId xmlns:a16="http://schemas.microsoft.com/office/drawing/2014/main" id="{501E2908-B184-1943-A918-9000F18F217F}"/>
            </a:ext>
          </a:extLst>
        </xdr:cNvPr>
        <xdr:cNvCxnSpPr/>
      </xdr:nvCxnSpPr>
      <xdr:spPr>
        <a:xfrm>
          <a:off x="13583748176" y="56485118"/>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336</xdr:row>
      <xdr:rowOff>2241</xdr:rowOff>
    </xdr:from>
    <xdr:ext cx="649941" cy="172227"/>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D80BAD12-F746-0741-9F94-ADC1B3A357BC}"/>
                </a:ext>
              </a:extLst>
            </xdr:cNvPr>
            <xdr:cNvSpPr txBox="1"/>
          </xdr:nvSpPr>
          <xdr:spPr>
            <a:xfrm>
              <a:off x="13585294587" y="5789182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D80BAD12-F746-0741-9F94-ADC1B3A357BC}"/>
                </a:ext>
              </a:extLst>
            </xdr:cNvPr>
            <xdr:cNvSpPr txBox="1"/>
          </xdr:nvSpPr>
          <xdr:spPr>
            <a:xfrm>
              <a:off x="13585294587" y="5789182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328</xdr:row>
      <xdr:rowOff>149412</xdr:rowOff>
    </xdr:from>
    <xdr:to>
      <xdr:col>2</xdr:col>
      <xdr:colOff>627529</xdr:colOff>
      <xdr:row>337</xdr:row>
      <xdr:rowOff>29882</xdr:rowOff>
    </xdr:to>
    <xdr:cxnSp macro="">
      <xdr:nvCxnSpPr>
        <xdr:cNvPr id="303" name="Straight Connector 302">
          <a:extLst>
            <a:ext uri="{FF2B5EF4-FFF2-40B4-BE49-F238E27FC236}">
              <a16:creationId xmlns:a16="http://schemas.microsoft.com/office/drawing/2014/main" id="{7C5B6B25-C825-834C-9FE6-6D33E49B3040}"/>
            </a:ext>
          </a:extLst>
        </xdr:cNvPr>
        <xdr:cNvCxnSpPr/>
      </xdr:nvCxnSpPr>
      <xdr:spPr>
        <a:xfrm flipV="1">
          <a:off x="13583905059" y="56425353"/>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328</xdr:row>
      <xdr:rowOff>24652</xdr:rowOff>
    </xdr:from>
    <xdr:ext cx="649941"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FC33BDE3-D6F2-6B43-9C06-D439A6DB5D54}"/>
                </a:ext>
              </a:extLst>
            </xdr:cNvPr>
            <xdr:cNvSpPr txBox="1"/>
          </xdr:nvSpPr>
          <xdr:spPr>
            <a:xfrm>
              <a:off x="13585025646" y="56300593"/>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FC33BDE3-D6F2-6B43-9C06-D439A6DB5D54}"/>
                </a:ext>
              </a:extLst>
            </xdr:cNvPr>
            <xdr:cNvSpPr txBox="1"/>
          </xdr:nvSpPr>
          <xdr:spPr>
            <a:xfrm>
              <a:off x="13585025646" y="56300593"/>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332</xdr:row>
      <xdr:rowOff>67235</xdr:rowOff>
    </xdr:from>
    <xdr:to>
      <xdr:col>1</xdr:col>
      <xdr:colOff>791883</xdr:colOff>
      <xdr:row>333</xdr:row>
      <xdr:rowOff>14942</xdr:rowOff>
    </xdr:to>
    <xdr:sp macro="" textlink="">
      <xdr:nvSpPr>
        <xdr:cNvPr id="305" name="Oval 304">
          <a:extLst>
            <a:ext uri="{FF2B5EF4-FFF2-40B4-BE49-F238E27FC236}">
              <a16:creationId xmlns:a16="http://schemas.microsoft.com/office/drawing/2014/main" id="{ED869321-02B6-5E44-9046-FBAB509D9A15}"/>
            </a:ext>
          </a:extLst>
        </xdr:cNvPr>
        <xdr:cNvSpPr/>
      </xdr:nvSpPr>
      <xdr:spPr>
        <a:xfrm>
          <a:off x="13584569941" y="57150000"/>
          <a:ext cx="134471" cy="14941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332</xdr:row>
      <xdr:rowOff>141941</xdr:rowOff>
    </xdr:from>
    <xdr:to>
      <xdr:col>3</xdr:col>
      <xdr:colOff>231588</xdr:colOff>
      <xdr:row>332</xdr:row>
      <xdr:rowOff>141941</xdr:rowOff>
    </xdr:to>
    <xdr:cxnSp macro="">
      <xdr:nvCxnSpPr>
        <xdr:cNvPr id="306" name="Straight Connector 305">
          <a:extLst>
            <a:ext uri="{FF2B5EF4-FFF2-40B4-BE49-F238E27FC236}">
              <a16:creationId xmlns:a16="http://schemas.microsoft.com/office/drawing/2014/main" id="{47BE33FA-3108-8F4D-ABE4-99F23C497332}"/>
            </a:ext>
          </a:extLst>
        </xdr:cNvPr>
        <xdr:cNvCxnSpPr>
          <a:stCxn id="305" idx="2"/>
        </xdr:cNvCxnSpPr>
      </xdr:nvCxnSpPr>
      <xdr:spPr>
        <a:xfrm flipH="1">
          <a:off x="13583471765" y="57224706"/>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332</xdr:row>
      <xdr:rowOff>62004</xdr:rowOff>
    </xdr:from>
    <xdr:ext cx="1438580"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13A5927F-A4EE-0E48-BF6C-09C85B6C0D2E}"/>
                </a:ext>
              </a:extLst>
            </xdr:cNvPr>
            <xdr:cNvSpPr txBox="1"/>
          </xdr:nvSpPr>
          <xdr:spPr>
            <a:xfrm>
              <a:off x="13582503831" y="57144769"/>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07" name="TextBox 306">
              <a:extLst>
                <a:ext uri="{FF2B5EF4-FFF2-40B4-BE49-F238E27FC236}">
                  <a16:creationId xmlns:a16="http://schemas.microsoft.com/office/drawing/2014/main" id="{13A5927F-A4EE-0E48-BF6C-09C85B6C0D2E}"/>
                </a:ext>
              </a:extLst>
            </xdr:cNvPr>
            <xdr:cNvSpPr txBox="1"/>
          </xdr:nvSpPr>
          <xdr:spPr>
            <a:xfrm>
              <a:off x="13582503831" y="57144769"/>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xdr:col>
      <xdr:colOff>134471</xdr:colOff>
      <xdr:row>335</xdr:row>
      <xdr:rowOff>37352</xdr:rowOff>
    </xdr:from>
    <xdr:to>
      <xdr:col>3</xdr:col>
      <xdr:colOff>186765</xdr:colOff>
      <xdr:row>335</xdr:row>
      <xdr:rowOff>59765</xdr:rowOff>
    </xdr:to>
    <xdr:cxnSp macro="">
      <xdr:nvCxnSpPr>
        <xdr:cNvPr id="308" name="Straight Connector 307">
          <a:extLst>
            <a:ext uri="{FF2B5EF4-FFF2-40B4-BE49-F238E27FC236}">
              <a16:creationId xmlns:a16="http://schemas.microsoft.com/office/drawing/2014/main" id="{9FFFAD4E-2A1B-3E4E-8114-EAEAF42E82D0}"/>
            </a:ext>
          </a:extLst>
        </xdr:cNvPr>
        <xdr:cNvCxnSpPr/>
      </xdr:nvCxnSpPr>
      <xdr:spPr>
        <a:xfrm flipH="1" flipV="1">
          <a:off x="13583516588" y="66600293"/>
          <a:ext cx="1710765"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89644</xdr:colOff>
      <xdr:row>335</xdr:row>
      <xdr:rowOff>74709</xdr:rowOff>
    </xdr:from>
    <xdr:to>
      <xdr:col>2</xdr:col>
      <xdr:colOff>328702</xdr:colOff>
      <xdr:row>336</xdr:row>
      <xdr:rowOff>14941</xdr:rowOff>
    </xdr:to>
    <xdr:sp macro="" textlink="">
      <xdr:nvSpPr>
        <xdr:cNvPr id="310" name="Left Brace 309">
          <a:extLst>
            <a:ext uri="{FF2B5EF4-FFF2-40B4-BE49-F238E27FC236}">
              <a16:creationId xmlns:a16="http://schemas.microsoft.com/office/drawing/2014/main" id="{F1E59D2D-D7E1-DB40-8CF0-F92228C613CE}"/>
            </a:ext>
          </a:extLst>
        </xdr:cNvPr>
        <xdr:cNvSpPr/>
      </xdr:nvSpPr>
      <xdr:spPr>
        <a:xfrm rot="16200000">
          <a:off x="13584667064" y="66174472"/>
          <a:ext cx="141938" cy="106829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366059</xdr:colOff>
      <xdr:row>311</xdr:row>
      <xdr:rowOff>179293</xdr:rowOff>
    </xdr:from>
    <xdr:to>
      <xdr:col>2</xdr:col>
      <xdr:colOff>366058</xdr:colOff>
      <xdr:row>313</xdr:row>
      <xdr:rowOff>194234</xdr:rowOff>
    </xdr:to>
    <xdr:sp macro="" textlink="">
      <xdr:nvSpPr>
        <xdr:cNvPr id="311" name="Rectangular Callout 310">
          <a:extLst>
            <a:ext uri="{FF2B5EF4-FFF2-40B4-BE49-F238E27FC236}">
              <a16:creationId xmlns:a16="http://schemas.microsoft.com/office/drawing/2014/main" id="{1CB13017-743D-6145-B90A-D964F5C69CC8}"/>
            </a:ext>
          </a:extLst>
        </xdr:cNvPr>
        <xdr:cNvSpPr/>
      </xdr:nvSpPr>
      <xdr:spPr>
        <a:xfrm>
          <a:off x="13584166530" y="53026234"/>
          <a:ext cx="829235" cy="418353"/>
        </a:xfrm>
        <a:prstGeom prst="wedgeRectCallout">
          <a:avLst>
            <a:gd name="adj1" fmla="val 3929"/>
            <a:gd name="adj2" fmla="val 16472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twoCellAnchor>
    <xdr:from>
      <xdr:col>3</xdr:col>
      <xdr:colOff>575235</xdr:colOff>
      <xdr:row>336</xdr:row>
      <xdr:rowOff>186762</xdr:rowOff>
    </xdr:from>
    <xdr:to>
      <xdr:col>4</xdr:col>
      <xdr:colOff>575235</xdr:colOff>
      <xdr:row>338</xdr:row>
      <xdr:rowOff>201704</xdr:rowOff>
    </xdr:to>
    <xdr:sp macro="" textlink="">
      <xdr:nvSpPr>
        <xdr:cNvPr id="312" name="Rectangular Callout 311">
          <a:extLst>
            <a:ext uri="{FF2B5EF4-FFF2-40B4-BE49-F238E27FC236}">
              <a16:creationId xmlns:a16="http://schemas.microsoft.com/office/drawing/2014/main" id="{B8875CD2-23FF-9942-B717-C8C920A8FBBA}"/>
            </a:ext>
          </a:extLst>
        </xdr:cNvPr>
        <xdr:cNvSpPr/>
      </xdr:nvSpPr>
      <xdr:spPr>
        <a:xfrm>
          <a:off x="13582298883" y="66951409"/>
          <a:ext cx="829235" cy="418354"/>
        </a:xfrm>
        <a:prstGeom prst="wedgeRectCallout">
          <a:avLst>
            <a:gd name="adj1" fmla="val 85010"/>
            <a:gd name="adj2" fmla="val -11384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oneCellAnchor>
    <xdr:from>
      <xdr:col>2</xdr:col>
      <xdr:colOff>814294</xdr:colOff>
      <xdr:row>334</xdr:row>
      <xdr:rowOff>159123</xdr:rowOff>
    </xdr:from>
    <xdr:ext cx="1438580"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F64C958D-E8A1-0205-0D9B-0F7E6C8DD815}"/>
                </a:ext>
              </a:extLst>
            </xdr:cNvPr>
            <xdr:cNvSpPr txBox="1"/>
          </xdr:nvSpPr>
          <xdr:spPr>
            <a:xfrm>
              <a:off x="13582279714" y="6652035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15" name="TextBox 314">
              <a:extLst>
                <a:ext uri="{FF2B5EF4-FFF2-40B4-BE49-F238E27FC236}">
                  <a16:creationId xmlns:a16="http://schemas.microsoft.com/office/drawing/2014/main" id="{F64C958D-E8A1-0205-0D9B-0F7E6C8DD815}"/>
                </a:ext>
              </a:extLst>
            </xdr:cNvPr>
            <xdr:cNvSpPr txBox="1"/>
          </xdr:nvSpPr>
          <xdr:spPr>
            <a:xfrm>
              <a:off x="13582279714" y="6652035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3</xdr:col>
      <xdr:colOff>194235</xdr:colOff>
      <xdr:row>343</xdr:row>
      <xdr:rowOff>89647</xdr:rowOff>
    </xdr:from>
    <xdr:to>
      <xdr:col>3</xdr:col>
      <xdr:colOff>224118</xdr:colOff>
      <xdr:row>355</xdr:row>
      <xdr:rowOff>0</xdr:rowOff>
    </xdr:to>
    <xdr:cxnSp macro="">
      <xdr:nvCxnSpPr>
        <xdr:cNvPr id="317" name="Straight Arrow Connector 316">
          <a:extLst>
            <a:ext uri="{FF2B5EF4-FFF2-40B4-BE49-F238E27FC236}">
              <a16:creationId xmlns:a16="http://schemas.microsoft.com/office/drawing/2014/main" id="{F9C7B67D-73FC-D84E-A4F9-644186C307F8}"/>
            </a:ext>
          </a:extLst>
        </xdr:cNvPr>
        <xdr:cNvCxnSpPr/>
      </xdr:nvCxnSpPr>
      <xdr:spPr>
        <a:xfrm flipH="1" flipV="1">
          <a:off x="13583479235" y="65038941"/>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354</xdr:row>
      <xdr:rowOff>14941</xdr:rowOff>
    </xdr:from>
    <xdr:to>
      <xdr:col>3</xdr:col>
      <xdr:colOff>373529</xdr:colOff>
      <xdr:row>354</xdr:row>
      <xdr:rowOff>29883</xdr:rowOff>
    </xdr:to>
    <xdr:cxnSp macro="">
      <xdr:nvCxnSpPr>
        <xdr:cNvPr id="318" name="Straight Arrow Connector 317">
          <a:extLst>
            <a:ext uri="{FF2B5EF4-FFF2-40B4-BE49-F238E27FC236}">
              <a16:creationId xmlns:a16="http://schemas.microsoft.com/office/drawing/2014/main" id="{988EF1C7-1380-B94F-8B1D-C6D13A76C819}"/>
            </a:ext>
          </a:extLst>
        </xdr:cNvPr>
        <xdr:cNvCxnSpPr/>
      </xdr:nvCxnSpPr>
      <xdr:spPr>
        <a:xfrm>
          <a:off x="13583329824" y="67183000"/>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342</xdr:row>
      <xdr:rowOff>76947</xdr:rowOff>
    </xdr:from>
    <xdr:ext cx="1438580"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F87E0520-98B8-9E44-8471-6E47AFC0B513}"/>
                </a:ext>
              </a:extLst>
            </xdr:cNvPr>
            <xdr:cNvSpPr txBox="1"/>
          </xdr:nvSpPr>
          <xdr:spPr>
            <a:xfrm>
              <a:off x="13582772773" y="6482453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F87E0520-98B8-9E44-8471-6E47AFC0B513}"/>
                </a:ext>
              </a:extLst>
            </xdr:cNvPr>
            <xdr:cNvSpPr txBox="1"/>
          </xdr:nvSpPr>
          <xdr:spPr>
            <a:xfrm>
              <a:off x="13582772773" y="6482453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353</xdr:row>
      <xdr:rowOff>129241</xdr:rowOff>
    </xdr:from>
    <xdr:ext cx="649941"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F412FFD-2753-C14D-BE0B-6097AAECCCAD}"/>
                </a:ext>
              </a:extLst>
            </xdr:cNvPr>
            <xdr:cNvSpPr txBox="1"/>
          </xdr:nvSpPr>
          <xdr:spPr>
            <a:xfrm>
              <a:off x="13585421587" y="6709559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F412FFD-2753-C14D-BE0B-6097AAECCCAD}"/>
                </a:ext>
              </a:extLst>
            </xdr:cNvPr>
            <xdr:cNvSpPr txBox="1"/>
          </xdr:nvSpPr>
          <xdr:spPr>
            <a:xfrm>
              <a:off x="13585421587" y="6709559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343</xdr:row>
      <xdr:rowOff>186765</xdr:rowOff>
    </xdr:from>
    <xdr:to>
      <xdr:col>3</xdr:col>
      <xdr:colOff>246529</xdr:colOff>
      <xdr:row>352</xdr:row>
      <xdr:rowOff>82177</xdr:rowOff>
    </xdr:to>
    <xdr:cxnSp macro="">
      <xdr:nvCxnSpPr>
        <xdr:cNvPr id="321" name="Straight Connector 320">
          <a:extLst>
            <a:ext uri="{FF2B5EF4-FFF2-40B4-BE49-F238E27FC236}">
              <a16:creationId xmlns:a16="http://schemas.microsoft.com/office/drawing/2014/main" id="{33CA39D1-0E4F-E74F-BCCA-9B0006B0059B}"/>
            </a:ext>
          </a:extLst>
        </xdr:cNvPr>
        <xdr:cNvCxnSpPr/>
      </xdr:nvCxnSpPr>
      <xdr:spPr>
        <a:xfrm>
          <a:off x="13583456824" y="68363353"/>
          <a:ext cx="2061882" cy="171076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352</xdr:row>
      <xdr:rowOff>2241</xdr:rowOff>
    </xdr:from>
    <xdr:ext cx="649941"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FC666C96-1079-4646-AFE7-CBDD9FDE6670}"/>
                </a:ext>
              </a:extLst>
            </xdr:cNvPr>
            <xdr:cNvSpPr txBox="1"/>
          </xdr:nvSpPr>
          <xdr:spPr>
            <a:xfrm>
              <a:off x="13585294587" y="66766888"/>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22" name="TextBox 321">
              <a:extLst>
                <a:ext uri="{FF2B5EF4-FFF2-40B4-BE49-F238E27FC236}">
                  <a16:creationId xmlns:a16="http://schemas.microsoft.com/office/drawing/2014/main" id="{FC666C96-1079-4646-AFE7-CBDD9FDE6670}"/>
                </a:ext>
              </a:extLst>
            </xdr:cNvPr>
            <xdr:cNvSpPr txBox="1"/>
          </xdr:nvSpPr>
          <xdr:spPr>
            <a:xfrm>
              <a:off x="13585294587" y="66766888"/>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1</xdr:col>
      <xdr:colOff>112059</xdr:colOff>
      <xdr:row>344</xdr:row>
      <xdr:rowOff>149412</xdr:rowOff>
    </xdr:from>
    <xdr:to>
      <xdr:col>3</xdr:col>
      <xdr:colOff>209177</xdr:colOff>
      <xdr:row>354</xdr:row>
      <xdr:rowOff>14941</xdr:rowOff>
    </xdr:to>
    <xdr:cxnSp macro="">
      <xdr:nvCxnSpPr>
        <xdr:cNvPr id="323" name="Straight Connector 322">
          <a:extLst>
            <a:ext uri="{FF2B5EF4-FFF2-40B4-BE49-F238E27FC236}">
              <a16:creationId xmlns:a16="http://schemas.microsoft.com/office/drawing/2014/main" id="{13CB7E87-94E1-AC4F-B132-275F81F433C1}"/>
            </a:ext>
          </a:extLst>
        </xdr:cNvPr>
        <xdr:cNvCxnSpPr/>
      </xdr:nvCxnSpPr>
      <xdr:spPr>
        <a:xfrm flipV="1">
          <a:off x="13583494176" y="68527706"/>
          <a:ext cx="1755589" cy="18825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344</xdr:row>
      <xdr:rowOff>24652</xdr:rowOff>
    </xdr:from>
    <xdr:ext cx="64994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3C89ED28-22C2-7848-8990-1AF5DC3FE89B}"/>
                </a:ext>
              </a:extLst>
            </xdr:cNvPr>
            <xdr:cNvSpPr txBox="1"/>
          </xdr:nvSpPr>
          <xdr:spPr>
            <a:xfrm>
              <a:off x="13585025646" y="6517565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3C89ED28-22C2-7848-8990-1AF5DC3FE89B}"/>
                </a:ext>
              </a:extLst>
            </xdr:cNvPr>
            <xdr:cNvSpPr txBox="1"/>
          </xdr:nvSpPr>
          <xdr:spPr>
            <a:xfrm>
              <a:off x="13585025646" y="6517565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724647</xdr:colOff>
      <xdr:row>348</xdr:row>
      <xdr:rowOff>59765</xdr:rowOff>
    </xdr:from>
    <xdr:to>
      <xdr:col>2</xdr:col>
      <xdr:colOff>29882</xdr:colOff>
      <xdr:row>349</xdr:row>
      <xdr:rowOff>7472</xdr:rowOff>
    </xdr:to>
    <xdr:sp macro="" textlink="">
      <xdr:nvSpPr>
        <xdr:cNvPr id="325" name="Oval 324">
          <a:extLst>
            <a:ext uri="{FF2B5EF4-FFF2-40B4-BE49-F238E27FC236}">
              <a16:creationId xmlns:a16="http://schemas.microsoft.com/office/drawing/2014/main" id="{5301B240-2CF6-F344-A135-9B435E4EA73C}"/>
            </a:ext>
          </a:extLst>
        </xdr:cNvPr>
        <xdr:cNvSpPr/>
      </xdr:nvSpPr>
      <xdr:spPr>
        <a:xfrm>
          <a:off x="13584502706" y="69244883"/>
          <a:ext cx="134471" cy="14941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2</xdr:col>
      <xdr:colOff>29882</xdr:colOff>
      <xdr:row>348</xdr:row>
      <xdr:rowOff>104588</xdr:rowOff>
    </xdr:from>
    <xdr:to>
      <xdr:col>3</xdr:col>
      <xdr:colOff>231588</xdr:colOff>
      <xdr:row>348</xdr:row>
      <xdr:rowOff>134472</xdr:rowOff>
    </xdr:to>
    <xdr:cxnSp macro="">
      <xdr:nvCxnSpPr>
        <xdr:cNvPr id="326" name="Straight Connector 325">
          <a:extLst>
            <a:ext uri="{FF2B5EF4-FFF2-40B4-BE49-F238E27FC236}">
              <a16:creationId xmlns:a16="http://schemas.microsoft.com/office/drawing/2014/main" id="{25D09732-36C8-084D-A374-B9D186707041}"/>
            </a:ext>
          </a:extLst>
        </xdr:cNvPr>
        <xdr:cNvCxnSpPr>
          <a:stCxn id="325" idx="2"/>
        </xdr:cNvCxnSpPr>
      </xdr:nvCxnSpPr>
      <xdr:spPr>
        <a:xfrm flipH="1" flipV="1">
          <a:off x="13583471765" y="69289706"/>
          <a:ext cx="1030941" cy="29884"/>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694765</xdr:colOff>
      <xdr:row>348</xdr:row>
      <xdr:rowOff>17180</xdr:rowOff>
    </xdr:from>
    <xdr:ext cx="1438580"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A7C9C4A3-22FE-8C41-AC5A-AB005BCA8682}"/>
                </a:ext>
              </a:extLst>
            </xdr:cNvPr>
            <xdr:cNvSpPr txBox="1"/>
          </xdr:nvSpPr>
          <xdr:spPr>
            <a:xfrm>
              <a:off x="13582399243" y="6920229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27" name="TextBox 326">
              <a:extLst>
                <a:ext uri="{FF2B5EF4-FFF2-40B4-BE49-F238E27FC236}">
                  <a16:creationId xmlns:a16="http://schemas.microsoft.com/office/drawing/2014/main" id="{A7C9C4A3-22FE-8C41-AC5A-AB005BCA8682}"/>
                </a:ext>
              </a:extLst>
            </xdr:cNvPr>
            <xdr:cNvSpPr txBox="1"/>
          </xdr:nvSpPr>
          <xdr:spPr>
            <a:xfrm>
              <a:off x="13582399243" y="6920229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xdr:col>
      <xdr:colOff>134471</xdr:colOff>
      <xdr:row>351</xdr:row>
      <xdr:rowOff>37352</xdr:rowOff>
    </xdr:from>
    <xdr:to>
      <xdr:col>3</xdr:col>
      <xdr:colOff>186765</xdr:colOff>
      <xdr:row>351</xdr:row>
      <xdr:rowOff>59765</xdr:rowOff>
    </xdr:to>
    <xdr:cxnSp macro="">
      <xdr:nvCxnSpPr>
        <xdr:cNvPr id="328" name="Straight Connector 327">
          <a:extLst>
            <a:ext uri="{FF2B5EF4-FFF2-40B4-BE49-F238E27FC236}">
              <a16:creationId xmlns:a16="http://schemas.microsoft.com/office/drawing/2014/main" id="{E3718AB1-6797-EE42-AF3F-466C9687AEA1}"/>
            </a:ext>
          </a:extLst>
        </xdr:cNvPr>
        <xdr:cNvCxnSpPr/>
      </xdr:nvCxnSpPr>
      <xdr:spPr>
        <a:xfrm flipH="1" flipV="1">
          <a:off x="13583516588" y="66600293"/>
          <a:ext cx="1710765"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89644</xdr:colOff>
      <xdr:row>351</xdr:row>
      <xdr:rowOff>74709</xdr:rowOff>
    </xdr:from>
    <xdr:to>
      <xdr:col>2</xdr:col>
      <xdr:colOff>328702</xdr:colOff>
      <xdr:row>352</xdr:row>
      <xdr:rowOff>14941</xdr:rowOff>
    </xdr:to>
    <xdr:sp macro="" textlink="">
      <xdr:nvSpPr>
        <xdr:cNvPr id="329" name="Left Brace 328">
          <a:extLst>
            <a:ext uri="{FF2B5EF4-FFF2-40B4-BE49-F238E27FC236}">
              <a16:creationId xmlns:a16="http://schemas.microsoft.com/office/drawing/2014/main" id="{342F1D44-F7A3-A048-B509-E91F63C45DB0}"/>
            </a:ext>
          </a:extLst>
        </xdr:cNvPr>
        <xdr:cNvSpPr/>
      </xdr:nvSpPr>
      <xdr:spPr>
        <a:xfrm rot="16200000">
          <a:off x="13584667064" y="66174472"/>
          <a:ext cx="141938" cy="106829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52296</xdr:colOff>
      <xdr:row>348</xdr:row>
      <xdr:rowOff>141941</xdr:rowOff>
    </xdr:from>
    <xdr:to>
      <xdr:col>3</xdr:col>
      <xdr:colOff>186766</xdr:colOff>
      <xdr:row>353</xdr:row>
      <xdr:rowOff>164353</xdr:rowOff>
    </xdr:to>
    <xdr:sp macro="" textlink="">
      <xdr:nvSpPr>
        <xdr:cNvPr id="337" name="Right Triangle 336">
          <a:extLst>
            <a:ext uri="{FF2B5EF4-FFF2-40B4-BE49-F238E27FC236}">
              <a16:creationId xmlns:a16="http://schemas.microsoft.com/office/drawing/2014/main" id="{B5172B72-34A1-E76A-A4A7-3E06B99D696D}"/>
            </a:ext>
          </a:extLst>
        </xdr:cNvPr>
        <xdr:cNvSpPr/>
      </xdr:nvSpPr>
      <xdr:spPr>
        <a:xfrm rot="5400000">
          <a:off x="13583482969" y="69360677"/>
          <a:ext cx="1030941" cy="963705"/>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500"/>
            <a:t>עודף</a:t>
          </a:r>
          <a:r>
            <a:rPr lang="he-IL" sz="500" baseline="0"/>
            <a:t> יצרן בתחרות משוכללת</a:t>
          </a:r>
          <a:endParaRPr lang="en-US" sz="500"/>
        </a:p>
      </xdr:txBody>
    </xdr:sp>
    <xdr:clientData/>
  </xdr:twoCellAnchor>
  <xdr:twoCellAnchor>
    <xdr:from>
      <xdr:col>8</xdr:col>
      <xdr:colOff>194235</xdr:colOff>
      <xdr:row>343</xdr:row>
      <xdr:rowOff>89647</xdr:rowOff>
    </xdr:from>
    <xdr:to>
      <xdr:col>8</xdr:col>
      <xdr:colOff>224118</xdr:colOff>
      <xdr:row>355</xdr:row>
      <xdr:rowOff>0</xdr:rowOff>
    </xdr:to>
    <xdr:cxnSp macro="">
      <xdr:nvCxnSpPr>
        <xdr:cNvPr id="338" name="Straight Arrow Connector 337">
          <a:extLst>
            <a:ext uri="{FF2B5EF4-FFF2-40B4-BE49-F238E27FC236}">
              <a16:creationId xmlns:a16="http://schemas.microsoft.com/office/drawing/2014/main" id="{10312DDA-0AD9-064F-95D3-3633E80514B5}"/>
            </a:ext>
          </a:extLst>
        </xdr:cNvPr>
        <xdr:cNvCxnSpPr/>
      </xdr:nvCxnSpPr>
      <xdr:spPr>
        <a:xfrm flipH="1" flipV="1">
          <a:off x="13522291382" y="68381011"/>
          <a:ext cx="29883" cy="2334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500529</xdr:colOff>
      <xdr:row>354</xdr:row>
      <xdr:rowOff>14941</xdr:rowOff>
    </xdr:from>
    <xdr:to>
      <xdr:col>8</xdr:col>
      <xdr:colOff>373529</xdr:colOff>
      <xdr:row>354</xdr:row>
      <xdr:rowOff>29883</xdr:rowOff>
    </xdr:to>
    <xdr:cxnSp macro="">
      <xdr:nvCxnSpPr>
        <xdr:cNvPr id="339" name="Straight Arrow Connector 338">
          <a:extLst>
            <a:ext uri="{FF2B5EF4-FFF2-40B4-BE49-F238E27FC236}">
              <a16:creationId xmlns:a16="http://schemas.microsoft.com/office/drawing/2014/main" id="{75926B4D-3FE0-D548-8E1F-1799397E199C}"/>
            </a:ext>
          </a:extLst>
        </xdr:cNvPr>
        <xdr:cNvCxnSpPr/>
      </xdr:nvCxnSpPr>
      <xdr:spPr>
        <a:xfrm>
          <a:off x="13522141971" y="70528805"/>
          <a:ext cx="2349500"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321235</xdr:colOff>
      <xdr:row>342</xdr:row>
      <xdr:rowOff>76947</xdr:rowOff>
    </xdr:from>
    <xdr:ext cx="1438580"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C01ABA85-CE74-2F4F-877C-AD050742E2E7}"/>
                </a:ext>
              </a:extLst>
            </xdr:cNvPr>
            <xdr:cNvSpPr txBox="1"/>
          </xdr:nvSpPr>
          <xdr:spPr>
            <a:xfrm>
              <a:off x="13521581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C01ABA85-CE74-2F4F-877C-AD050742E2E7}"/>
                </a:ext>
              </a:extLst>
            </xdr:cNvPr>
            <xdr:cNvSpPr txBox="1"/>
          </xdr:nvSpPr>
          <xdr:spPr>
            <a:xfrm>
              <a:off x="13521581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5</xdr:col>
      <xdr:colOff>119531</xdr:colOff>
      <xdr:row>353</xdr:row>
      <xdr:rowOff>129241</xdr:rowOff>
    </xdr:from>
    <xdr:ext cx="649941" cy="172227"/>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E712DBA3-ACE9-004E-8B64-A76C55ED99BD}"/>
                </a:ext>
              </a:extLst>
            </xdr:cNvPr>
            <xdr:cNvSpPr txBox="1"/>
          </xdr:nvSpPr>
          <xdr:spPr>
            <a:xfrm>
              <a:off x="13524222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41" name="TextBox 340">
              <a:extLst>
                <a:ext uri="{FF2B5EF4-FFF2-40B4-BE49-F238E27FC236}">
                  <a16:creationId xmlns:a16="http://schemas.microsoft.com/office/drawing/2014/main" id="{E712DBA3-ACE9-004E-8B64-A76C55ED99BD}"/>
                </a:ext>
              </a:extLst>
            </xdr:cNvPr>
            <xdr:cNvSpPr txBox="1"/>
          </xdr:nvSpPr>
          <xdr:spPr>
            <a:xfrm>
              <a:off x="13524222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672353</xdr:colOff>
      <xdr:row>343</xdr:row>
      <xdr:rowOff>186765</xdr:rowOff>
    </xdr:from>
    <xdr:to>
      <xdr:col>8</xdr:col>
      <xdr:colOff>246529</xdr:colOff>
      <xdr:row>352</xdr:row>
      <xdr:rowOff>82177</xdr:rowOff>
    </xdr:to>
    <xdr:cxnSp macro="">
      <xdr:nvCxnSpPr>
        <xdr:cNvPr id="342" name="Straight Connector 341">
          <a:extLst>
            <a:ext uri="{FF2B5EF4-FFF2-40B4-BE49-F238E27FC236}">
              <a16:creationId xmlns:a16="http://schemas.microsoft.com/office/drawing/2014/main" id="{8FDCAE73-9424-4848-A1B5-977577ED6837}"/>
            </a:ext>
          </a:extLst>
        </xdr:cNvPr>
        <xdr:cNvCxnSpPr/>
      </xdr:nvCxnSpPr>
      <xdr:spPr>
        <a:xfrm>
          <a:off x="13522268971" y="68478129"/>
          <a:ext cx="2050676" cy="171382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246531</xdr:colOff>
      <xdr:row>352</xdr:row>
      <xdr:rowOff>2241</xdr:rowOff>
    </xdr:from>
    <xdr:ext cx="649941"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E5418F36-022D-6241-8BB6-11E1F88E8D07}"/>
                </a:ext>
              </a:extLst>
            </xdr:cNvPr>
            <xdr:cNvSpPr txBox="1"/>
          </xdr:nvSpPr>
          <xdr:spPr>
            <a:xfrm>
              <a:off x="13524095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43" name="TextBox 342">
              <a:extLst>
                <a:ext uri="{FF2B5EF4-FFF2-40B4-BE49-F238E27FC236}">
                  <a16:creationId xmlns:a16="http://schemas.microsoft.com/office/drawing/2014/main" id="{E5418F36-022D-6241-8BB6-11E1F88E8D07}"/>
                </a:ext>
              </a:extLst>
            </xdr:cNvPr>
            <xdr:cNvSpPr txBox="1"/>
          </xdr:nvSpPr>
          <xdr:spPr>
            <a:xfrm>
              <a:off x="13524095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6</xdr:col>
      <xdr:colOff>112059</xdr:colOff>
      <xdr:row>344</xdr:row>
      <xdr:rowOff>149412</xdr:rowOff>
    </xdr:from>
    <xdr:to>
      <xdr:col>8</xdr:col>
      <xdr:colOff>209177</xdr:colOff>
      <xdr:row>354</xdr:row>
      <xdr:rowOff>14941</xdr:rowOff>
    </xdr:to>
    <xdr:cxnSp macro="">
      <xdr:nvCxnSpPr>
        <xdr:cNvPr id="344" name="Straight Connector 343">
          <a:extLst>
            <a:ext uri="{FF2B5EF4-FFF2-40B4-BE49-F238E27FC236}">
              <a16:creationId xmlns:a16="http://schemas.microsoft.com/office/drawing/2014/main" id="{C4D7D5EA-F895-CC4B-A62F-3190A25098A7}"/>
            </a:ext>
          </a:extLst>
        </xdr:cNvPr>
        <xdr:cNvCxnSpPr/>
      </xdr:nvCxnSpPr>
      <xdr:spPr>
        <a:xfrm flipV="1">
          <a:off x="13522306323" y="68642821"/>
          <a:ext cx="1748118" cy="18859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515472</xdr:colOff>
      <xdr:row>344</xdr:row>
      <xdr:rowOff>24652</xdr:rowOff>
    </xdr:from>
    <xdr:ext cx="649941"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00BC7A9E-9037-AF4A-9EB3-78A6F660B518}"/>
                </a:ext>
              </a:extLst>
            </xdr:cNvPr>
            <xdr:cNvSpPr txBox="1"/>
          </xdr:nvSpPr>
          <xdr:spPr>
            <a:xfrm>
              <a:off x="13523826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00BC7A9E-9037-AF4A-9EB3-78A6F660B518}"/>
                </a:ext>
              </a:extLst>
            </xdr:cNvPr>
            <xdr:cNvSpPr txBox="1"/>
          </xdr:nvSpPr>
          <xdr:spPr>
            <a:xfrm>
              <a:off x="13523826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6</xdr:col>
      <xdr:colOff>724647</xdr:colOff>
      <xdr:row>348</xdr:row>
      <xdr:rowOff>59765</xdr:rowOff>
    </xdr:from>
    <xdr:to>
      <xdr:col>7</xdr:col>
      <xdr:colOff>29882</xdr:colOff>
      <xdr:row>349</xdr:row>
      <xdr:rowOff>7472</xdr:rowOff>
    </xdr:to>
    <xdr:sp macro="" textlink="">
      <xdr:nvSpPr>
        <xdr:cNvPr id="346" name="Oval 345">
          <a:extLst>
            <a:ext uri="{FF2B5EF4-FFF2-40B4-BE49-F238E27FC236}">
              <a16:creationId xmlns:a16="http://schemas.microsoft.com/office/drawing/2014/main" id="{48CBA59A-59F9-C247-8293-F98A19917011}"/>
            </a:ext>
          </a:extLst>
        </xdr:cNvPr>
        <xdr:cNvSpPr/>
      </xdr:nvSpPr>
      <xdr:spPr>
        <a:xfrm>
          <a:off x="13523311118" y="69361356"/>
          <a:ext cx="130735" cy="14975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29882</xdr:colOff>
      <xdr:row>348</xdr:row>
      <xdr:rowOff>104588</xdr:rowOff>
    </xdr:from>
    <xdr:to>
      <xdr:col>8</xdr:col>
      <xdr:colOff>231588</xdr:colOff>
      <xdr:row>348</xdr:row>
      <xdr:rowOff>134472</xdr:rowOff>
    </xdr:to>
    <xdr:cxnSp macro="">
      <xdr:nvCxnSpPr>
        <xdr:cNvPr id="347" name="Straight Connector 346">
          <a:extLst>
            <a:ext uri="{FF2B5EF4-FFF2-40B4-BE49-F238E27FC236}">
              <a16:creationId xmlns:a16="http://schemas.microsoft.com/office/drawing/2014/main" id="{0D9E7892-D9BC-F44D-9C5F-74CC247DE7EB}"/>
            </a:ext>
          </a:extLst>
        </xdr:cNvPr>
        <xdr:cNvCxnSpPr>
          <a:stCxn id="346" idx="2"/>
        </xdr:cNvCxnSpPr>
      </xdr:nvCxnSpPr>
      <xdr:spPr>
        <a:xfrm flipH="1" flipV="1">
          <a:off x="13522283912" y="69406179"/>
          <a:ext cx="1027206" cy="29884"/>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694765</xdr:colOff>
      <xdr:row>348</xdr:row>
      <xdr:rowOff>17180</xdr:rowOff>
    </xdr:from>
    <xdr:ext cx="1438580" cy="172227"/>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FF0D779E-6577-8B41-BEE9-81B4BCA8035D}"/>
                </a:ext>
              </a:extLst>
            </xdr:cNvPr>
            <xdr:cNvSpPr txBox="1"/>
          </xdr:nvSpPr>
          <xdr:spPr>
            <a:xfrm>
              <a:off x="135212076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48" name="TextBox 347">
              <a:extLst>
                <a:ext uri="{FF2B5EF4-FFF2-40B4-BE49-F238E27FC236}">
                  <a16:creationId xmlns:a16="http://schemas.microsoft.com/office/drawing/2014/main" id="{FF0D779E-6577-8B41-BEE9-81B4BCA8035D}"/>
                </a:ext>
              </a:extLst>
            </xdr:cNvPr>
            <xdr:cNvSpPr txBox="1"/>
          </xdr:nvSpPr>
          <xdr:spPr>
            <a:xfrm>
              <a:off x="135212076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6</xdr:col>
      <xdr:colOff>134471</xdr:colOff>
      <xdr:row>351</xdr:row>
      <xdr:rowOff>37352</xdr:rowOff>
    </xdr:from>
    <xdr:to>
      <xdr:col>8</xdr:col>
      <xdr:colOff>186765</xdr:colOff>
      <xdr:row>351</xdr:row>
      <xdr:rowOff>59765</xdr:rowOff>
    </xdr:to>
    <xdr:cxnSp macro="">
      <xdr:nvCxnSpPr>
        <xdr:cNvPr id="349" name="Straight Connector 348">
          <a:extLst>
            <a:ext uri="{FF2B5EF4-FFF2-40B4-BE49-F238E27FC236}">
              <a16:creationId xmlns:a16="http://schemas.microsoft.com/office/drawing/2014/main" id="{6D61476E-AE43-064D-A567-2775C174672F}"/>
            </a:ext>
          </a:extLst>
        </xdr:cNvPr>
        <xdr:cNvCxnSpPr/>
      </xdr:nvCxnSpPr>
      <xdr:spPr>
        <a:xfrm flipH="1" flipV="1">
          <a:off x="13522328735" y="69945079"/>
          <a:ext cx="1703294"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89644</xdr:colOff>
      <xdr:row>351</xdr:row>
      <xdr:rowOff>74709</xdr:rowOff>
    </xdr:from>
    <xdr:to>
      <xdr:col>7</xdr:col>
      <xdr:colOff>328702</xdr:colOff>
      <xdr:row>352</xdr:row>
      <xdr:rowOff>14941</xdr:rowOff>
    </xdr:to>
    <xdr:sp macro="" textlink="">
      <xdr:nvSpPr>
        <xdr:cNvPr id="350" name="Left Brace 349">
          <a:extLst>
            <a:ext uri="{FF2B5EF4-FFF2-40B4-BE49-F238E27FC236}">
              <a16:creationId xmlns:a16="http://schemas.microsoft.com/office/drawing/2014/main" id="{46355529-9C5E-9D4A-8C82-D3448A3489E3}"/>
            </a:ext>
          </a:extLst>
        </xdr:cNvPr>
        <xdr:cNvSpPr/>
      </xdr:nvSpPr>
      <xdr:spPr>
        <a:xfrm rot="16200000">
          <a:off x="13523473438" y="69521296"/>
          <a:ext cx="142278" cy="106455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814294</xdr:colOff>
      <xdr:row>350</xdr:row>
      <xdr:rowOff>159123</xdr:rowOff>
    </xdr:from>
    <xdr:ext cx="1438580"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B8AE0340-0473-6F4F-8127-8691D2649580}"/>
                </a:ext>
              </a:extLst>
            </xdr:cNvPr>
            <xdr:cNvSpPr txBox="1"/>
          </xdr:nvSpPr>
          <xdr:spPr>
            <a:xfrm>
              <a:off x="13521088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51" name="TextBox 350">
              <a:extLst>
                <a:ext uri="{FF2B5EF4-FFF2-40B4-BE49-F238E27FC236}">
                  <a16:creationId xmlns:a16="http://schemas.microsoft.com/office/drawing/2014/main" id="{B8AE0340-0473-6F4F-8127-8691D2649580}"/>
                </a:ext>
              </a:extLst>
            </xdr:cNvPr>
            <xdr:cNvSpPr txBox="1"/>
          </xdr:nvSpPr>
          <xdr:spPr>
            <a:xfrm>
              <a:off x="13521088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7</xdr:col>
      <xdr:colOff>513774</xdr:colOff>
      <xdr:row>351</xdr:row>
      <xdr:rowOff>46185</xdr:rowOff>
    </xdr:from>
    <xdr:to>
      <xdr:col>8</xdr:col>
      <xdr:colOff>186766</xdr:colOff>
      <xdr:row>353</xdr:row>
      <xdr:rowOff>178958</xdr:rowOff>
    </xdr:to>
    <xdr:sp macro="" textlink="">
      <xdr:nvSpPr>
        <xdr:cNvPr id="352" name="Right Triangle 351">
          <a:extLst>
            <a:ext uri="{FF2B5EF4-FFF2-40B4-BE49-F238E27FC236}">
              <a16:creationId xmlns:a16="http://schemas.microsoft.com/office/drawing/2014/main" id="{BD617C73-00F0-AC4E-99D0-9DD4B758ED43}"/>
            </a:ext>
          </a:extLst>
        </xdr:cNvPr>
        <xdr:cNvSpPr/>
      </xdr:nvSpPr>
      <xdr:spPr>
        <a:xfrm rot="5400000">
          <a:off x="13518182048" y="69973098"/>
          <a:ext cx="536864" cy="498492"/>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500"/>
        </a:p>
      </xdr:txBody>
    </xdr:sp>
    <xdr:clientData/>
  </xdr:twoCellAnchor>
  <xdr:twoCellAnchor>
    <xdr:from>
      <xdr:col>13</xdr:col>
      <xdr:colOff>194235</xdr:colOff>
      <xdr:row>343</xdr:row>
      <xdr:rowOff>89647</xdr:rowOff>
    </xdr:from>
    <xdr:to>
      <xdr:col>13</xdr:col>
      <xdr:colOff>224118</xdr:colOff>
      <xdr:row>355</xdr:row>
      <xdr:rowOff>0</xdr:rowOff>
    </xdr:to>
    <xdr:cxnSp macro="">
      <xdr:nvCxnSpPr>
        <xdr:cNvPr id="353" name="Straight Arrow Connector 352">
          <a:extLst>
            <a:ext uri="{FF2B5EF4-FFF2-40B4-BE49-F238E27FC236}">
              <a16:creationId xmlns:a16="http://schemas.microsoft.com/office/drawing/2014/main" id="{2F7C30D1-F4A5-DA4B-A5B4-7BB57739B04C}"/>
            </a:ext>
          </a:extLst>
        </xdr:cNvPr>
        <xdr:cNvCxnSpPr/>
      </xdr:nvCxnSpPr>
      <xdr:spPr>
        <a:xfrm flipH="1" flipV="1">
          <a:off x="13518163882" y="68381011"/>
          <a:ext cx="29883" cy="2334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500529</xdr:colOff>
      <xdr:row>354</xdr:row>
      <xdr:rowOff>14941</xdr:rowOff>
    </xdr:from>
    <xdr:to>
      <xdr:col>13</xdr:col>
      <xdr:colOff>373529</xdr:colOff>
      <xdr:row>354</xdr:row>
      <xdr:rowOff>29883</xdr:rowOff>
    </xdr:to>
    <xdr:cxnSp macro="">
      <xdr:nvCxnSpPr>
        <xdr:cNvPr id="354" name="Straight Arrow Connector 353">
          <a:extLst>
            <a:ext uri="{FF2B5EF4-FFF2-40B4-BE49-F238E27FC236}">
              <a16:creationId xmlns:a16="http://schemas.microsoft.com/office/drawing/2014/main" id="{FD3D2528-96D7-1F4A-9A09-5B560865D80F}"/>
            </a:ext>
          </a:extLst>
        </xdr:cNvPr>
        <xdr:cNvCxnSpPr/>
      </xdr:nvCxnSpPr>
      <xdr:spPr>
        <a:xfrm>
          <a:off x="13518014471" y="70528805"/>
          <a:ext cx="2349500"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321235</xdr:colOff>
      <xdr:row>342</xdr:row>
      <xdr:rowOff>76947</xdr:rowOff>
    </xdr:from>
    <xdr:ext cx="1438580"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13BD4B3A-0D70-794A-B9C0-642ED4455C05}"/>
                </a:ext>
              </a:extLst>
            </xdr:cNvPr>
            <xdr:cNvSpPr txBox="1"/>
          </xdr:nvSpPr>
          <xdr:spPr>
            <a:xfrm>
              <a:off x="135174536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13BD4B3A-0D70-794A-B9C0-642ED4455C05}"/>
                </a:ext>
              </a:extLst>
            </xdr:cNvPr>
            <xdr:cNvSpPr txBox="1"/>
          </xdr:nvSpPr>
          <xdr:spPr>
            <a:xfrm>
              <a:off x="135174536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119531</xdr:colOff>
      <xdr:row>353</xdr:row>
      <xdr:rowOff>129241</xdr:rowOff>
    </xdr:from>
    <xdr:ext cx="649941"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C8F3C9AC-6446-F941-8FEE-6C6FC0E52F69}"/>
                </a:ext>
              </a:extLst>
            </xdr:cNvPr>
            <xdr:cNvSpPr txBox="1"/>
          </xdr:nvSpPr>
          <xdr:spPr>
            <a:xfrm>
              <a:off x="135200950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C8F3C9AC-6446-F941-8FEE-6C6FC0E52F69}"/>
                </a:ext>
              </a:extLst>
            </xdr:cNvPr>
            <xdr:cNvSpPr txBox="1"/>
          </xdr:nvSpPr>
          <xdr:spPr>
            <a:xfrm>
              <a:off x="135200950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10</xdr:col>
      <xdr:colOff>672353</xdr:colOff>
      <xdr:row>343</xdr:row>
      <xdr:rowOff>186765</xdr:rowOff>
    </xdr:from>
    <xdr:to>
      <xdr:col>13</xdr:col>
      <xdr:colOff>246529</xdr:colOff>
      <xdr:row>352</xdr:row>
      <xdr:rowOff>82177</xdr:rowOff>
    </xdr:to>
    <xdr:cxnSp macro="">
      <xdr:nvCxnSpPr>
        <xdr:cNvPr id="357" name="Straight Connector 356">
          <a:extLst>
            <a:ext uri="{FF2B5EF4-FFF2-40B4-BE49-F238E27FC236}">
              <a16:creationId xmlns:a16="http://schemas.microsoft.com/office/drawing/2014/main" id="{653AC1C3-F2A0-6F43-BB99-7E3CF8E9531D}"/>
            </a:ext>
          </a:extLst>
        </xdr:cNvPr>
        <xdr:cNvCxnSpPr/>
      </xdr:nvCxnSpPr>
      <xdr:spPr>
        <a:xfrm>
          <a:off x="13518141471" y="68478129"/>
          <a:ext cx="2050676" cy="171382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246531</xdr:colOff>
      <xdr:row>352</xdr:row>
      <xdr:rowOff>2241</xdr:rowOff>
    </xdr:from>
    <xdr:ext cx="649941" cy="172227"/>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833FBC54-BA25-304D-ADFF-9FA75B01DB7D}"/>
                </a:ext>
              </a:extLst>
            </xdr:cNvPr>
            <xdr:cNvSpPr txBox="1"/>
          </xdr:nvSpPr>
          <xdr:spPr>
            <a:xfrm>
              <a:off x="135199680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58" name="TextBox 357">
              <a:extLst>
                <a:ext uri="{FF2B5EF4-FFF2-40B4-BE49-F238E27FC236}">
                  <a16:creationId xmlns:a16="http://schemas.microsoft.com/office/drawing/2014/main" id="{833FBC54-BA25-304D-ADFF-9FA75B01DB7D}"/>
                </a:ext>
              </a:extLst>
            </xdr:cNvPr>
            <xdr:cNvSpPr txBox="1"/>
          </xdr:nvSpPr>
          <xdr:spPr>
            <a:xfrm>
              <a:off x="135199680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11</xdr:col>
      <xdr:colOff>112059</xdr:colOff>
      <xdr:row>344</xdr:row>
      <xdr:rowOff>149412</xdr:rowOff>
    </xdr:from>
    <xdr:to>
      <xdr:col>13</xdr:col>
      <xdr:colOff>209177</xdr:colOff>
      <xdr:row>354</xdr:row>
      <xdr:rowOff>14941</xdr:rowOff>
    </xdr:to>
    <xdr:cxnSp macro="">
      <xdr:nvCxnSpPr>
        <xdr:cNvPr id="359" name="Straight Connector 358">
          <a:extLst>
            <a:ext uri="{FF2B5EF4-FFF2-40B4-BE49-F238E27FC236}">
              <a16:creationId xmlns:a16="http://schemas.microsoft.com/office/drawing/2014/main" id="{85A8766D-BDBD-E24B-8496-D9F56B35D931}"/>
            </a:ext>
          </a:extLst>
        </xdr:cNvPr>
        <xdr:cNvCxnSpPr/>
      </xdr:nvCxnSpPr>
      <xdr:spPr>
        <a:xfrm flipV="1">
          <a:off x="13518178823" y="68642821"/>
          <a:ext cx="1748118" cy="18859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515472</xdr:colOff>
      <xdr:row>344</xdr:row>
      <xdr:rowOff>24652</xdr:rowOff>
    </xdr:from>
    <xdr:ext cx="649941"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AB440767-3611-F044-9573-DBF4526B1F22}"/>
                </a:ext>
              </a:extLst>
            </xdr:cNvPr>
            <xdr:cNvSpPr txBox="1"/>
          </xdr:nvSpPr>
          <xdr:spPr>
            <a:xfrm>
              <a:off x="135196990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AB440767-3611-F044-9573-DBF4526B1F22}"/>
                </a:ext>
              </a:extLst>
            </xdr:cNvPr>
            <xdr:cNvSpPr txBox="1"/>
          </xdr:nvSpPr>
          <xdr:spPr>
            <a:xfrm>
              <a:off x="135196990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11</xdr:col>
      <xdr:colOff>724647</xdr:colOff>
      <xdr:row>348</xdr:row>
      <xdr:rowOff>59765</xdr:rowOff>
    </xdr:from>
    <xdr:to>
      <xdr:col>12</xdr:col>
      <xdr:colOff>29882</xdr:colOff>
      <xdr:row>349</xdr:row>
      <xdr:rowOff>7472</xdr:rowOff>
    </xdr:to>
    <xdr:sp macro="" textlink="">
      <xdr:nvSpPr>
        <xdr:cNvPr id="361" name="Oval 360">
          <a:extLst>
            <a:ext uri="{FF2B5EF4-FFF2-40B4-BE49-F238E27FC236}">
              <a16:creationId xmlns:a16="http://schemas.microsoft.com/office/drawing/2014/main" id="{41E29522-26A0-6649-B15D-6BAF2FB05806}"/>
            </a:ext>
          </a:extLst>
        </xdr:cNvPr>
        <xdr:cNvSpPr/>
      </xdr:nvSpPr>
      <xdr:spPr>
        <a:xfrm>
          <a:off x="13519183618" y="69361356"/>
          <a:ext cx="130735" cy="14975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12</xdr:col>
      <xdr:colOff>29882</xdr:colOff>
      <xdr:row>348</xdr:row>
      <xdr:rowOff>104588</xdr:rowOff>
    </xdr:from>
    <xdr:to>
      <xdr:col>13</xdr:col>
      <xdr:colOff>231588</xdr:colOff>
      <xdr:row>348</xdr:row>
      <xdr:rowOff>134472</xdr:rowOff>
    </xdr:to>
    <xdr:cxnSp macro="">
      <xdr:nvCxnSpPr>
        <xdr:cNvPr id="362" name="Straight Connector 361">
          <a:extLst>
            <a:ext uri="{FF2B5EF4-FFF2-40B4-BE49-F238E27FC236}">
              <a16:creationId xmlns:a16="http://schemas.microsoft.com/office/drawing/2014/main" id="{91B50A30-9BED-3A41-82D8-8D26C45555D1}"/>
            </a:ext>
          </a:extLst>
        </xdr:cNvPr>
        <xdr:cNvCxnSpPr>
          <a:stCxn id="361" idx="2"/>
        </xdr:cNvCxnSpPr>
      </xdr:nvCxnSpPr>
      <xdr:spPr>
        <a:xfrm flipH="1" flipV="1">
          <a:off x="13518156412" y="69406179"/>
          <a:ext cx="1027206" cy="29884"/>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694765</xdr:colOff>
      <xdr:row>348</xdr:row>
      <xdr:rowOff>17180</xdr:rowOff>
    </xdr:from>
    <xdr:ext cx="1438580"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40B45B88-1A57-1343-98FA-ADA7C21D06C1}"/>
                </a:ext>
              </a:extLst>
            </xdr:cNvPr>
            <xdr:cNvSpPr txBox="1"/>
          </xdr:nvSpPr>
          <xdr:spPr>
            <a:xfrm>
              <a:off x="135170801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63" name="TextBox 362">
              <a:extLst>
                <a:ext uri="{FF2B5EF4-FFF2-40B4-BE49-F238E27FC236}">
                  <a16:creationId xmlns:a16="http://schemas.microsoft.com/office/drawing/2014/main" id="{40B45B88-1A57-1343-98FA-ADA7C21D06C1}"/>
                </a:ext>
              </a:extLst>
            </xdr:cNvPr>
            <xdr:cNvSpPr txBox="1"/>
          </xdr:nvSpPr>
          <xdr:spPr>
            <a:xfrm>
              <a:off x="135170801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11</xdr:col>
      <xdr:colOff>134471</xdr:colOff>
      <xdr:row>351</xdr:row>
      <xdr:rowOff>37352</xdr:rowOff>
    </xdr:from>
    <xdr:to>
      <xdr:col>13</xdr:col>
      <xdr:colOff>186765</xdr:colOff>
      <xdr:row>351</xdr:row>
      <xdr:rowOff>59765</xdr:rowOff>
    </xdr:to>
    <xdr:cxnSp macro="">
      <xdr:nvCxnSpPr>
        <xdr:cNvPr id="364" name="Straight Connector 363">
          <a:extLst>
            <a:ext uri="{FF2B5EF4-FFF2-40B4-BE49-F238E27FC236}">
              <a16:creationId xmlns:a16="http://schemas.microsoft.com/office/drawing/2014/main" id="{780049EA-3D3D-5747-8735-1AA6B6D6108F}"/>
            </a:ext>
          </a:extLst>
        </xdr:cNvPr>
        <xdr:cNvCxnSpPr/>
      </xdr:nvCxnSpPr>
      <xdr:spPr>
        <a:xfrm flipH="1" flipV="1">
          <a:off x="13518201235" y="69945079"/>
          <a:ext cx="1703294"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5773</xdr:colOff>
      <xdr:row>351</xdr:row>
      <xdr:rowOff>57390</xdr:rowOff>
    </xdr:from>
    <xdr:to>
      <xdr:col>12</xdr:col>
      <xdr:colOff>507657</xdr:colOff>
      <xdr:row>351</xdr:row>
      <xdr:rowOff>173182</xdr:rowOff>
    </xdr:to>
    <xdr:sp macro="" textlink="">
      <xdr:nvSpPr>
        <xdr:cNvPr id="365" name="Left Brace 364">
          <a:extLst>
            <a:ext uri="{FF2B5EF4-FFF2-40B4-BE49-F238E27FC236}">
              <a16:creationId xmlns:a16="http://schemas.microsoft.com/office/drawing/2014/main" id="{9DD633E1-8FE2-8349-B72A-145AAA7AF25C}"/>
            </a:ext>
          </a:extLst>
        </xdr:cNvPr>
        <xdr:cNvSpPr/>
      </xdr:nvSpPr>
      <xdr:spPr>
        <a:xfrm rot="16200000">
          <a:off x="13514771389" y="69772071"/>
          <a:ext cx="115792" cy="50188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12</xdr:col>
      <xdr:colOff>814294</xdr:colOff>
      <xdr:row>350</xdr:row>
      <xdr:rowOff>159123</xdr:rowOff>
    </xdr:from>
    <xdr:ext cx="1438580"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F23E8A63-72B5-DC49-A333-AB88B16E09AD}"/>
                </a:ext>
              </a:extLst>
            </xdr:cNvPr>
            <xdr:cNvSpPr txBox="1"/>
          </xdr:nvSpPr>
          <xdr:spPr>
            <a:xfrm>
              <a:off x="135169606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66" name="TextBox 365">
              <a:extLst>
                <a:ext uri="{FF2B5EF4-FFF2-40B4-BE49-F238E27FC236}">
                  <a16:creationId xmlns:a16="http://schemas.microsoft.com/office/drawing/2014/main" id="{F23E8A63-72B5-DC49-A333-AB88B16E09AD}"/>
                </a:ext>
              </a:extLst>
            </xdr:cNvPr>
            <xdr:cNvSpPr txBox="1"/>
          </xdr:nvSpPr>
          <xdr:spPr>
            <a:xfrm>
              <a:off x="135169606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12</xdr:col>
      <xdr:colOff>513774</xdr:colOff>
      <xdr:row>351</xdr:row>
      <xdr:rowOff>46185</xdr:rowOff>
    </xdr:from>
    <xdr:to>
      <xdr:col>13</xdr:col>
      <xdr:colOff>186766</xdr:colOff>
      <xdr:row>353</xdr:row>
      <xdr:rowOff>178958</xdr:rowOff>
    </xdr:to>
    <xdr:sp macro="" textlink="">
      <xdr:nvSpPr>
        <xdr:cNvPr id="367" name="Right Triangle 366">
          <a:extLst>
            <a:ext uri="{FF2B5EF4-FFF2-40B4-BE49-F238E27FC236}">
              <a16:creationId xmlns:a16="http://schemas.microsoft.com/office/drawing/2014/main" id="{EBB771F7-BA63-5441-814F-7C16E655993E}"/>
            </a:ext>
          </a:extLst>
        </xdr:cNvPr>
        <xdr:cNvSpPr/>
      </xdr:nvSpPr>
      <xdr:spPr>
        <a:xfrm rot="5400000">
          <a:off x="13518182048" y="69973098"/>
          <a:ext cx="536864" cy="498492"/>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500"/>
        </a:p>
      </xdr:txBody>
    </xdr:sp>
    <xdr:clientData/>
  </xdr:twoCellAnchor>
  <xdr:twoCellAnchor>
    <xdr:from>
      <xdr:col>11</xdr:col>
      <xdr:colOff>118172</xdr:colOff>
      <xdr:row>347</xdr:row>
      <xdr:rowOff>46182</xdr:rowOff>
    </xdr:from>
    <xdr:to>
      <xdr:col>13</xdr:col>
      <xdr:colOff>207818</xdr:colOff>
      <xdr:row>354</xdr:row>
      <xdr:rowOff>1359</xdr:rowOff>
    </xdr:to>
    <xdr:cxnSp macro="">
      <xdr:nvCxnSpPr>
        <xdr:cNvPr id="368" name="Straight Connector 367">
          <a:extLst>
            <a:ext uri="{FF2B5EF4-FFF2-40B4-BE49-F238E27FC236}">
              <a16:creationId xmlns:a16="http://schemas.microsoft.com/office/drawing/2014/main" id="{A03001F8-94CE-497C-706B-C703710822C2}"/>
            </a:ext>
          </a:extLst>
        </xdr:cNvPr>
        <xdr:cNvCxnSpPr/>
      </xdr:nvCxnSpPr>
      <xdr:spPr>
        <a:xfrm>
          <a:off x="13514052682" y="69145727"/>
          <a:ext cx="1740646" cy="136949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523621</xdr:colOff>
      <xdr:row>353</xdr:row>
      <xdr:rowOff>71514</xdr:rowOff>
    </xdr:from>
    <xdr:ext cx="649941"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7A2E9D44-F365-5B57-19C1-D5B2EFB78EEC}"/>
                </a:ext>
              </a:extLst>
            </xdr:cNvPr>
            <xdr:cNvSpPr txBox="1"/>
          </xdr:nvSpPr>
          <xdr:spPr>
            <a:xfrm>
              <a:off x="13515563438" y="7038333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370" name="TextBox 369">
              <a:extLst>
                <a:ext uri="{FF2B5EF4-FFF2-40B4-BE49-F238E27FC236}">
                  <a16:creationId xmlns:a16="http://schemas.microsoft.com/office/drawing/2014/main" id="{7A2E9D44-F365-5B57-19C1-D5B2EFB78EEC}"/>
                </a:ext>
              </a:extLst>
            </xdr:cNvPr>
            <xdr:cNvSpPr txBox="1"/>
          </xdr:nvSpPr>
          <xdr:spPr>
            <a:xfrm>
              <a:off x="13515563438" y="7038333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13</xdr:col>
      <xdr:colOff>194235</xdr:colOff>
      <xdr:row>362</xdr:row>
      <xdr:rowOff>89647</xdr:rowOff>
    </xdr:from>
    <xdr:to>
      <xdr:col>13</xdr:col>
      <xdr:colOff>224118</xdr:colOff>
      <xdr:row>374</xdr:row>
      <xdr:rowOff>0</xdr:rowOff>
    </xdr:to>
    <xdr:cxnSp macro="">
      <xdr:nvCxnSpPr>
        <xdr:cNvPr id="371" name="Straight Arrow Connector 370">
          <a:extLst>
            <a:ext uri="{FF2B5EF4-FFF2-40B4-BE49-F238E27FC236}">
              <a16:creationId xmlns:a16="http://schemas.microsoft.com/office/drawing/2014/main" id="{002525DA-9802-7946-8E63-C4B07A03A44E}"/>
            </a:ext>
          </a:extLst>
        </xdr:cNvPr>
        <xdr:cNvCxnSpPr/>
      </xdr:nvCxnSpPr>
      <xdr:spPr>
        <a:xfrm flipH="1" flipV="1">
          <a:off x="13514036382" y="68381011"/>
          <a:ext cx="29883" cy="2334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500529</xdr:colOff>
      <xdr:row>373</xdr:row>
      <xdr:rowOff>14941</xdr:rowOff>
    </xdr:from>
    <xdr:to>
      <xdr:col>13</xdr:col>
      <xdr:colOff>373529</xdr:colOff>
      <xdr:row>373</xdr:row>
      <xdr:rowOff>29883</xdr:rowOff>
    </xdr:to>
    <xdr:cxnSp macro="">
      <xdr:nvCxnSpPr>
        <xdr:cNvPr id="372" name="Straight Arrow Connector 371">
          <a:extLst>
            <a:ext uri="{FF2B5EF4-FFF2-40B4-BE49-F238E27FC236}">
              <a16:creationId xmlns:a16="http://schemas.microsoft.com/office/drawing/2014/main" id="{B4C50551-D198-0148-B90B-EC728071D897}"/>
            </a:ext>
          </a:extLst>
        </xdr:cNvPr>
        <xdr:cNvCxnSpPr/>
      </xdr:nvCxnSpPr>
      <xdr:spPr>
        <a:xfrm>
          <a:off x="13513886971" y="70528805"/>
          <a:ext cx="2349500"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321235</xdr:colOff>
      <xdr:row>361</xdr:row>
      <xdr:rowOff>76947</xdr:rowOff>
    </xdr:from>
    <xdr:ext cx="1438580"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D518FF27-15EB-4046-8305-DB59DDDB629B}"/>
                </a:ext>
              </a:extLst>
            </xdr:cNvPr>
            <xdr:cNvSpPr txBox="1"/>
          </xdr:nvSpPr>
          <xdr:spPr>
            <a:xfrm>
              <a:off x="13513326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D518FF27-15EB-4046-8305-DB59DDDB629B}"/>
                </a:ext>
              </a:extLst>
            </xdr:cNvPr>
            <xdr:cNvSpPr txBox="1"/>
          </xdr:nvSpPr>
          <xdr:spPr>
            <a:xfrm>
              <a:off x="13513326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119531</xdr:colOff>
      <xdr:row>372</xdr:row>
      <xdr:rowOff>129241</xdr:rowOff>
    </xdr:from>
    <xdr:ext cx="649941"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A84601CD-E9E8-EA4F-BDC0-843F4A52BEA3}"/>
                </a:ext>
              </a:extLst>
            </xdr:cNvPr>
            <xdr:cNvSpPr txBox="1"/>
          </xdr:nvSpPr>
          <xdr:spPr>
            <a:xfrm>
              <a:off x="13515967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A84601CD-E9E8-EA4F-BDC0-843F4A52BEA3}"/>
                </a:ext>
              </a:extLst>
            </xdr:cNvPr>
            <xdr:cNvSpPr txBox="1"/>
          </xdr:nvSpPr>
          <xdr:spPr>
            <a:xfrm>
              <a:off x="13515967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10</xdr:col>
      <xdr:colOff>672353</xdr:colOff>
      <xdr:row>362</xdr:row>
      <xdr:rowOff>186765</xdr:rowOff>
    </xdr:from>
    <xdr:to>
      <xdr:col>13</xdr:col>
      <xdr:colOff>246529</xdr:colOff>
      <xdr:row>371</xdr:row>
      <xdr:rowOff>82177</xdr:rowOff>
    </xdr:to>
    <xdr:cxnSp macro="">
      <xdr:nvCxnSpPr>
        <xdr:cNvPr id="375" name="Straight Connector 374">
          <a:extLst>
            <a:ext uri="{FF2B5EF4-FFF2-40B4-BE49-F238E27FC236}">
              <a16:creationId xmlns:a16="http://schemas.microsoft.com/office/drawing/2014/main" id="{36A4AB84-0B52-0B4D-BCAD-5E6DE9D61472}"/>
            </a:ext>
          </a:extLst>
        </xdr:cNvPr>
        <xdr:cNvCxnSpPr/>
      </xdr:nvCxnSpPr>
      <xdr:spPr>
        <a:xfrm>
          <a:off x="13514013971" y="68478129"/>
          <a:ext cx="2050676" cy="171382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246531</xdr:colOff>
      <xdr:row>371</xdr:row>
      <xdr:rowOff>2241</xdr:rowOff>
    </xdr:from>
    <xdr:ext cx="649941"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DAD5B529-ECCA-0C4A-8BDC-030F291FDD4D}"/>
                </a:ext>
              </a:extLst>
            </xdr:cNvPr>
            <xdr:cNvSpPr txBox="1"/>
          </xdr:nvSpPr>
          <xdr:spPr>
            <a:xfrm>
              <a:off x="13515840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76" name="TextBox 375">
              <a:extLst>
                <a:ext uri="{FF2B5EF4-FFF2-40B4-BE49-F238E27FC236}">
                  <a16:creationId xmlns:a16="http://schemas.microsoft.com/office/drawing/2014/main" id="{DAD5B529-ECCA-0C4A-8BDC-030F291FDD4D}"/>
                </a:ext>
              </a:extLst>
            </xdr:cNvPr>
            <xdr:cNvSpPr txBox="1"/>
          </xdr:nvSpPr>
          <xdr:spPr>
            <a:xfrm>
              <a:off x="13515840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11</xdr:col>
      <xdr:colOff>112059</xdr:colOff>
      <xdr:row>363</xdr:row>
      <xdr:rowOff>149412</xdr:rowOff>
    </xdr:from>
    <xdr:to>
      <xdr:col>13</xdr:col>
      <xdr:colOff>209177</xdr:colOff>
      <xdr:row>373</xdr:row>
      <xdr:rowOff>14941</xdr:rowOff>
    </xdr:to>
    <xdr:cxnSp macro="">
      <xdr:nvCxnSpPr>
        <xdr:cNvPr id="377" name="Straight Connector 376">
          <a:extLst>
            <a:ext uri="{FF2B5EF4-FFF2-40B4-BE49-F238E27FC236}">
              <a16:creationId xmlns:a16="http://schemas.microsoft.com/office/drawing/2014/main" id="{9E2E65E5-98CF-C446-91E2-8696C16E540D}"/>
            </a:ext>
          </a:extLst>
        </xdr:cNvPr>
        <xdr:cNvCxnSpPr/>
      </xdr:nvCxnSpPr>
      <xdr:spPr>
        <a:xfrm flipV="1">
          <a:off x="13514051323" y="68642821"/>
          <a:ext cx="1748118" cy="18859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515472</xdr:colOff>
      <xdr:row>363</xdr:row>
      <xdr:rowOff>24652</xdr:rowOff>
    </xdr:from>
    <xdr:ext cx="649941"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E913DB11-914B-AA4B-8CD7-D4659BA46078}"/>
                </a:ext>
              </a:extLst>
            </xdr:cNvPr>
            <xdr:cNvSpPr txBox="1"/>
          </xdr:nvSpPr>
          <xdr:spPr>
            <a:xfrm>
              <a:off x="13515571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E913DB11-914B-AA4B-8CD7-D4659BA46078}"/>
                </a:ext>
              </a:extLst>
            </xdr:cNvPr>
            <xdr:cNvSpPr txBox="1"/>
          </xdr:nvSpPr>
          <xdr:spPr>
            <a:xfrm>
              <a:off x="13515571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12</xdr:col>
      <xdr:colOff>539920</xdr:colOff>
      <xdr:row>370</xdr:row>
      <xdr:rowOff>123266</xdr:rowOff>
    </xdr:from>
    <xdr:to>
      <xdr:col>12</xdr:col>
      <xdr:colOff>670655</xdr:colOff>
      <xdr:row>371</xdr:row>
      <xdr:rowOff>70973</xdr:rowOff>
    </xdr:to>
    <xdr:sp macro="" textlink="">
      <xdr:nvSpPr>
        <xdr:cNvPr id="379" name="Oval 378">
          <a:extLst>
            <a:ext uri="{FF2B5EF4-FFF2-40B4-BE49-F238E27FC236}">
              <a16:creationId xmlns:a16="http://schemas.microsoft.com/office/drawing/2014/main" id="{64556A67-1F1B-3144-ABED-17DFA51B746A}"/>
            </a:ext>
          </a:extLst>
        </xdr:cNvPr>
        <xdr:cNvSpPr/>
      </xdr:nvSpPr>
      <xdr:spPr>
        <a:xfrm>
          <a:off x="13514415345" y="73869857"/>
          <a:ext cx="130735" cy="14975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12</xdr:col>
      <xdr:colOff>521584</xdr:colOff>
      <xdr:row>370</xdr:row>
      <xdr:rowOff>132635</xdr:rowOff>
    </xdr:from>
    <xdr:ext cx="1438580"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1740BE20-66CD-3A44-AF8E-EA7252DF5939}"/>
                </a:ext>
              </a:extLst>
            </xdr:cNvPr>
            <xdr:cNvSpPr txBox="1"/>
          </xdr:nvSpPr>
          <xdr:spPr>
            <a:xfrm>
              <a:off x="13513125836" y="7387922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81" name="TextBox 380">
              <a:extLst>
                <a:ext uri="{FF2B5EF4-FFF2-40B4-BE49-F238E27FC236}">
                  <a16:creationId xmlns:a16="http://schemas.microsoft.com/office/drawing/2014/main" id="{1740BE20-66CD-3A44-AF8E-EA7252DF5939}"/>
                </a:ext>
              </a:extLst>
            </xdr:cNvPr>
            <xdr:cNvSpPr txBox="1"/>
          </xdr:nvSpPr>
          <xdr:spPr>
            <a:xfrm>
              <a:off x="13513125836" y="7387922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11</xdr:col>
      <xdr:colOff>134471</xdr:colOff>
      <xdr:row>370</xdr:row>
      <xdr:rowOff>37352</xdr:rowOff>
    </xdr:from>
    <xdr:to>
      <xdr:col>13</xdr:col>
      <xdr:colOff>186765</xdr:colOff>
      <xdr:row>370</xdr:row>
      <xdr:rowOff>59765</xdr:rowOff>
    </xdr:to>
    <xdr:cxnSp macro="">
      <xdr:nvCxnSpPr>
        <xdr:cNvPr id="382" name="Straight Connector 381">
          <a:extLst>
            <a:ext uri="{FF2B5EF4-FFF2-40B4-BE49-F238E27FC236}">
              <a16:creationId xmlns:a16="http://schemas.microsoft.com/office/drawing/2014/main" id="{8DE794C1-FB27-C345-A30D-67C923D5DDFA}"/>
            </a:ext>
          </a:extLst>
        </xdr:cNvPr>
        <xdr:cNvCxnSpPr/>
      </xdr:nvCxnSpPr>
      <xdr:spPr>
        <a:xfrm flipH="1" flipV="1">
          <a:off x="13514073735" y="69945079"/>
          <a:ext cx="1703294"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814294</xdr:colOff>
      <xdr:row>369</xdr:row>
      <xdr:rowOff>159123</xdr:rowOff>
    </xdr:from>
    <xdr:ext cx="1438580"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195F6C73-2144-C547-852A-6E862D443D33}"/>
                </a:ext>
              </a:extLst>
            </xdr:cNvPr>
            <xdr:cNvSpPr txBox="1"/>
          </xdr:nvSpPr>
          <xdr:spPr>
            <a:xfrm>
              <a:off x="13512833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84" name="TextBox 383">
              <a:extLst>
                <a:ext uri="{FF2B5EF4-FFF2-40B4-BE49-F238E27FC236}">
                  <a16:creationId xmlns:a16="http://schemas.microsoft.com/office/drawing/2014/main" id="{195F6C73-2144-C547-852A-6E862D443D33}"/>
                </a:ext>
              </a:extLst>
            </xdr:cNvPr>
            <xdr:cNvSpPr txBox="1"/>
          </xdr:nvSpPr>
          <xdr:spPr>
            <a:xfrm>
              <a:off x="13512833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12</xdr:col>
      <xdr:colOff>629228</xdr:colOff>
      <xdr:row>370</xdr:row>
      <xdr:rowOff>190500</xdr:rowOff>
    </xdr:from>
    <xdr:to>
      <xdr:col>13</xdr:col>
      <xdr:colOff>186767</xdr:colOff>
      <xdr:row>372</xdr:row>
      <xdr:rowOff>178958</xdr:rowOff>
    </xdr:to>
    <xdr:sp macro="" textlink="">
      <xdr:nvSpPr>
        <xdr:cNvPr id="385" name="Right Triangle 384">
          <a:extLst>
            <a:ext uri="{FF2B5EF4-FFF2-40B4-BE49-F238E27FC236}">
              <a16:creationId xmlns:a16="http://schemas.microsoft.com/office/drawing/2014/main" id="{2E7F2EDE-8FCC-8F4D-AE4B-9C4FB7323BEA}"/>
            </a:ext>
          </a:extLst>
        </xdr:cNvPr>
        <xdr:cNvSpPr/>
      </xdr:nvSpPr>
      <xdr:spPr>
        <a:xfrm rot="5400000">
          <a:off x="13514068978" y="73941846"/>
          <a:ext cx="392549" cy="383039"/>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500"/>
        </a:p>
      </xdr:txBody>
    </xdr:sp>
    <xdr:clientData/>
  </xdr:twoCellAnchor>
  <xdr:twoCellAnchor>
    <xdr:from>
      <xdr:col>11</xdr:col>
      <xdr:colOff>790864</xdr:colOff>
      <xdr:row>369</xdr:row>
      <xdr:rowOff>132773</xdr:rowOff>
    </xdr:from>
    <xdr:to>
      <xdr:col>13</xdr:col>
      <xdr:colOff>207818</xdr:colOff>
      <xdr:row>372</xdr:row>
      <xdr:rowOff>191787</xdr:rowOff>
    </xdr:to>
    <xdr:cxnSp macro="">
      <xdr:nvCxnSpPr>
        <xdr:cNvPr id="386" name="Straight Connector 385">
          <a:extLst>
            <a:ext uri="{FF2B5EF4-FFF2-40B4-BE49-F238E27FC236}">
              <a16:creationId xmlns:a16="http://schemas.microsoft.com/office/drawing/2014/main" id="{9E5FCDA2-DBF6-E64C-9B53-DE962F1A405C}"/>
            </a:ext>
          </a:extLst>
        </xdr:cNvPr>
        <xdr:cNvCxnSpPr>
          <a:endCxn id="387" idx="2"/>
        </xdr:cNvCxnSpPr>
      </xdr:nvCxnSpPr>
      <xdr:spPr>
        <a:xfrm>
          <a:off x="13514052682" y="73677318"/>
          <a:ext cx="1067954" cy="66515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465894</xdr:colOff>
      <xdr:row>372</xdr:row>
      <xdr:rowOff>19560</xdr:rowOff>
    </xdr:from>
    <xdr:ext cx="649941" cy="172227"/>
    <mc:AlternateContent xmlns:mc="http://schemas.openxmlformats.org/markup-compatibility/2006" xmlns:a14="http://schemas.microsoft.com/office/drawing/2010/main">
      <mc:Choice Requires="a14">
        <xdr:sp macro="" textlink="">
          <xdr:nvSpPr>
            <xdr:cNvPr id="387" name="TextBox 386">
              <a:extLst>
                <a:ext uri="{FF2B5EF4-FFF2-40B4-BE49-F238E27FC236}">
                  <a16:creationId xmlns:a16="http://schemas.microsoft.com/office/drawing/2014/main" id="{99B11FCA-539F-6243-878A-AB86B7719D12}"/>
                </a:ext>
              </a:extLst>
            </xdr:cNvPr>
            <xdr:cNvSpPr txBox="1"/>
          </xdr:nvSpPr>
          <xdr:spPr>
            <a:xfrm>
              <a:off x="13514795665" y="7417024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387" name="TextBox 386">
              <a:extLst>
                <a:ext uri="{FF2B5EF4-FFF2-40B4-BE49-F238E27FC236}">
                  <a16:creationId xmlns:a16="http://schemas.microsoft.com/office/drawing/2014/main" id="{99B11FCA-539F-6243-878A-AB86B7719D12}"/>
                </a:ext>
              </a:extLst>
            </xdr:cNvPr>
            <xdr:cNvSpPr txBox="1"/>
          </xdr:nvSpPr>
          <xdr:spPr>
            <a:xfrm>
              <a:off x="13514795665" y="7417024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wsDr>
</file>

<file path=xl/drawings/drawing17.xml><?xml version="1.0" encoding="utf-8"?>
<xdr:wsDr xmlns:xdr="http://schemas.openxmlformats.org/drawingml/2006/spreadsheetDrawing" xmlns:a="http://schemas.openxmlformats.org/drawingml/2006/main">
  <xdr:twoCellAnchor editAs="oneCell">
    <xdr:from>
      <xdr:col>0</xdr:col>
      <xdr:colOff>5293</xdr:colOff>
      <xdr:row>82</xdr:row>
      <xdr:rowOff>74083</xdr:rowOff>
    </xdr:from>
    <xdr:to>
      <xdr:col>6</xdr:col>
      <xdr:colOff>682626</xdr:colOff>
      <xdr:row>92</xdr:row>
      <xdr:rowOff>28197</xdr:rowOff>
    </xdr:to>
    <xdr:pic>
      <xdr:nvPicPr>
        <xdr:cNvPr id="4" name="Picture 3">
          <a:extLst>
            <a:ext uri="{FF2B5EF4-FFF2-40B4-BE49-F238E27FC236}">
              <a16:creationId xmlns:a16="http://schemas.microsoft.com/office/drawing/2014/main" id="{6521F457-F46A-E54B-8413-7BEF138953B1}"/>
            </a:ext>
          </a:extLst>
        </xdr:cNvPr>
        <xdr:cNvPicPr>
          <a:picLocks noChangeAspect="1"/>
        </xdr:cNvPicPr>
      </xdr:nvPicPr>
      <xdr:blipFill>
        <a:blip xmlns:r="http://schemas.openxmlformats.org/officeDocument/2006/relationships" r:embed="rId1"/>
        <a:stretch>
          <a:fillRect/>
        </a:stretch>
      </xdr:blipFill>
      <xdr:spPr>
        <a:xfrm>
          <a:off x="13519356374" y="16749183"/>
          <a:ext cx="5630333" cy="1986114"/>
        </a:xfrm>
        <a:prstGeom prst="rect">
          <a:avLst/>
        </a:prstGeom>
      </xdr:spPr>
    </xdr:pic>
    <xdr:clientData/>
  </xdr:twoCellAnchor>
  <xdr:oneCellAnchor>
    <xdr:from>
      <xdr:col>0</xdr:col>
      <xdr:colOff>37042</xdr:colOff>
      <xdr:row>97</xdr:row>
      <xdr:rowOff>0</xdr:rowOff>
    </xdr:from>
    <xdr:ext cx="4852459" cy="2164291"/>
    <xdr:pic>
      <xdr:nvPicPr>
        <xdr:cNvPr id="5" name="image45.png">
          <a:extLst>
            <a:ext uri="{FF2B5EF4-FFF2-40B4-BE49-F238E27FC236}">
              <a16:creationId xmlns:a16="http://schemas.microsoft.com/office/drawing/2014/main" id="{20C03489-6B10-854E-9860-F8348D1FC8AF}"/>
            </a:ext>
          </a:extLst>
        </xdr:cNvPr>
        <xdr:cNvPicPr preferRelativeResize="0"/>
      </xdr:nvPicPr>
      <xdr:blipFill>
        <a:blip xmlns:r="http://schemas.openxmlformats.org/officeDocument/2006/relationships" r:embed="rId2" cstate="print"/>
        <a:stretch>
          <a:fillRect/>
        </a:stretch>
      </xdr:blipFill>
      <xdr:spPr>
        <a:xfrm>
          <a:off x="13520102499" y="19723100"/>
          <a:ext cx="4852459" cy="2164291"/>
        </a:xfrm>
        <a:prstGeom prst="rect">
          <a:avLst/>
        </a:prstGeom>
        <a:noFill/>
      </xdr:spPr>
    </xdr:pic>
    <xdr:clientData fLocksWithSheet="0"/>
  </xdr:oneCellAnchor>
  <xdr:twoCellAnchor editAs="oneCell">
    <xdr:from>
      <xdr:col>0</xdr:col>
      <xdr:colOff>286500</xdr:colOff>
      <xdr:row>12</xdr:row>
      <xdr:rowOff>188809</xdr:rowOff>
    </xdr:from>
    <xdr:to>
      <xdr:col>6</xdr:col>
      <xdr:colOff>487476</xdr:colOff>
      <xdr:row>26</xdr:row>
      <xdr:rowOff>161106</xdr:rowOff>
    </xdr:to>
    <xdr:pic>
      <xdr:nvPicPr>
        <xdr:cNvPr id="6" name="Picture 5">
          <a:extLst>
            <a:ext uri="{FF2B5EF4-FFF2-40B4-BE49-F238E27FC236}">
              <a16:creationId xmlns:a16="http://schemas.microsoft.com/office/drawing/2014/main" id="{D8DD6CAA-37B4-8E43-8C35-57ED42703799}"/>
            </a:ext>
          </a:extLst>
        </xdr:cNvPr>
        <xdr:cNvPicPr>
          <a:picLocks noChangeAspect="1"/>
        </xdr:cNvPicPr>
      </xdr:nvPicPr>
      <xdr:blipFill>
        <a:blip xmlns:r="http://schemas.openxmlformats.org/officeDocument/2006/relationships" r:embed="rId3"/>
        <a:stretch>
          <a:fillRect/>
        </a:stretch>
      </xdr:blipFill>
      <xdr:spPr>
        <a:xfrm>
          <a:off x="13519551524" y="2639909"/>
          <a:ext cx="5153976" cy="2817097"/>
        </a:xfrm>
        <a:prstGeom prst="rect">
          <a:avLst/>
        </a:prstGeom>
      </xdr:spPr>
    </xdr:pic>
    <xdr:clientData/>
  </xdr:twoCellAnchor>
  <xdr:twoCellAnchor editAs="oneCell">
    <xdr:from>
      <xdr:col>0</xdr:col>
      <xdr:colOff>19051</xdr:colOff>
      <xdr:row>150</xdr:row>
      <xdr:rowOff>28573</xdr:rowOff>
    </xdr:from>
    <xdr:to>
      <xdr:col>6</xdr:col>
      <xdr:colOff>233680</xdr:colOff>
      <xdr:row>161</xdr:row>
      <xdr:rowOff>153770</xdr:rowOff>
    </xdr:to>
    <xdr:pic>
      <xdr:nvPicPr>
        <xdr:cNvPr id="12" name="Picture 11">
          <a:extLst>
            <a:ext uri="{FF2B5EF4-FFF2-40B4-BE49-F238E27FC236}">
              <a16:creationId xmlns:a16="http://schemas.microsoft.com/office/drawing/2014/main" id="{3433240D-B67C-D048-ABB4-C9E95FFFCC0A}"/>
            </a:ext>
          </a:extLst>
        </xdr:cNvPr>
        <xdr:cNvPicPr>
          <a:picLocks noChangeAspect="1"/>
        </xdr:cNvPicPr>
      </xdr:nvPicPr>
      <xdr:blipFill>
        <a:blip xmlns:r="http://schemas.openxmlformats.org/officeDocument/2006/relationships" r:embed="rId4"/>
        <a:stretch>
          <a:fillRect/>
        </a:stretch>
      </xdr:blipFill>
      <xdr:spPr>
        <a:xfrm>
          <a:off x="13519805320" y="30521273"/>
          <a:ext cx="5167629" cy="2360397"/>
        </a:xfrm>
        <a:prstGeom prst="rect">
          <a:avLst/>
        </a:prstGeom>
      </xdr:spPr>
    </xdr:pic>
    <xdr:clientData/>
  </xdr:twoCellAnchor>
  <xdr:oneCellAnchor>
    <xdr:from>
      <xdr:col>0</xdr:col>
      <xdr:colOff>26458</xdr:colOff>
      <xdr:row>167</xdr:row>
      <xdr:rowOff>31751</xdr:rowOff>
    </xdr:from>
    <xdr:ext cx="6699250" cy="1979084"/>
    <xdr:pic>
      <xdr:nvPicPr>
        <xdr:cNvPr id="13" name="image51.png">
          <a:extLst>
            <a:ext uri="{FF2B5EF4-FFF2-40B4-BE49-F238E27FC236}">
              <a16:creationId xmlns:a16="http://schemas.microsoft.com/office/drawing/2014/main" id="{FFA24CF6-905D-0E47-81FB-72879C9995D6}"/>
            </a:ext>
          </a:extLst>
        </xdr:cNvPr>
        <xdr:cNvPicPr preferRelativeResize="0"/>
      </xdr:nvPicPr>
      <xdr:blipFill>
        <a:blip xmlns:r="http://schemas.openxmlformats.org/officeDocument/2006/relationships" r:embed="rId5" cstate="print"/>
        <a:stretch>
          <a:fillRect/>
        </a:stretch>
      </xdr:blipFill>
      <xdr:spPr>
        <a:xfrm>
          <a:off x="13518266292" y="33978851"/>
          <a:ext cx="6699250" cy="1979084"/>
        </a:xfrm>
        <a:prstGeom prst="rect">
          <a:avLst/>
        </a:prstGeom>
        <a:noFill/>
      </xdr:spPr>
    </xdr:pic>
    <xdr:clientData fLocksWithSheet="0"/>
  </xdr:oneCellAnchor>
  <xdr:twoCellAnchor editAs="oneCell">
    <xdr:from>
      <xdr:col>0</xdr:col>
      <xdr:colOff>14818</xdr:colOff>
      <xdr:row>186</xdr:row>
      <xdr:rowOff>75141</xdr:rowOff>
    </xdr:from>
    <xdr:to>
      <xdr:col>6</xdr:col>
      <xdr:colOff>558800</xdr:colOff>
      <xdr:row>197</xdr:row>
      <xdr:rowOff>86005</xdr:rowOff>
    </xdr:to>
    <xdr:pic>
      <xdr:nvPicPr>
        <xdr:cNvPr id="14" name="Picture 13">
          <a:extLst>
            <a:ext uri="{FF2B5EF4-FFF2-40B4-BE49-F238E27FC236}">
              <a16:creationId xmlns:a16="http://schemas.microsoft.com/office/drawing/2014/main" id="{05CF333D-95D1-1A45-A742-2CD4DEB2AC35}"/>
            </a:ext>
          </a:extLst>
        </xdr:cNvPr>
        <xdr:cNvPicPr>
          <a:picLocks noChangeAspect="1"/>
        </xdr:cNvPicPr>
      </xdr:nvPicPr>
      <xdr:blipFill>
        <a:blip xmlns:r="http://schemas.openxmlformats.org/officeDocument/2006/relationships" r:embed="rId6"/>
        <a:stretch>
          <a:fillRect/>
        </a:stretch>
      </xdr:blipFill>
      <xdr:spPr>
        <a:xfrm>
          <a:off x="13519480200" y="37883041"/>
          <a:ext cx="5496982" cy="2246064"/>
        </a:xfrm>
        <a:prstGeom prst="rect">
          <a:avLst/>
        </a:prstGeom>
      </xdr:spPr>
    </xdr:pic>
    <xdr:clientData/>
  </xdr:twoCellAnchor>
  <xdr:oneCellAnchor>
    <xdr:from>
      <xdr:col>0</xdr:col>
      <xdr:colOff>21167</xdr:colOff>
      <xdr:row>202</xdr:row>
      <xdr:rowOff>153459</xdr:rowOff>
    </xdr:from>
    <xdr:ext cx="5371042" cy="2413000"/>
    <xdr:pic>
      <xdr:nvPicPr>
        <xdr:cNvPr id="15" name="image48.png">
          <a:extLst>
            <a:ext uri="{FF2B5EF4-FFF2-40B4-BE49-F238E27FC236}">
              <a16:creationId xmlns:a16="http://schemas.microsoft.com/office/drawing/2014/main" id="{15A1B43B-BA45-1A40-9022-3A5090FEC11D}"/>
            </a:ext>
          </a:extLst>
        </xdr:cNvPr>
        <xdr:cNvPicPr preferRelativeResize="0"/>
      </xdr:nvPicPr>
      <xdr:blipFill>
        <a:blip xmlns:r="http://schemas.openxmlformats.org/officeDocument/2006/relationships" r:embed="rId7" cstate="print"/>
        <a:stretch>
          <a:fillRect/>
        </a:stretch>
      </xdr:blipFill>
      <xdr:spPr>
        <a:xfrm>
          <a:off x="13519599791" y="41212559"/>
          <a:ext cx="5371042" cy="2413000"/>
        </a:xfrm>
        <a:prstGeom prst="rect">
          <a:avLst/>
        </a:prstGeom>
        <a:noFill/>
      </xdr:spPr>
    </xdr:pic>
    <xdr:clientData fLocksWithSheet="0"/>
  </xdr:oneCellAnchor>
  <xdr:twoCellAnchor editAs="oneCell">
    <xdr:from>
      <xdr:col>0</xdr:col>
      <xdr:colOff>0</xdr:colOff>
      <xdr:row>223</xdr:row>
      <xdr:rowOff>0</xdr:rowOff>
    </xdr:from>
    <xdr:to>
      <xdr:col>7</xdr:col>
      <xdr:colOff>119944</xdr:colOff>
      <xdr:row>237</xdr:row>
      <xdr:rowOff>37042</xdr:rowOff>
    </xdr:to>
    <xdr:pic>
      <xdr:nvPicPr>
        <xdr:cNvPr id="16" name="Picture 15">
          <a:extLst>
            <a:ext uri="{FF2B5EF4-FFF2-40B4-BE49-F238E27FC236}">
              <a16:creationId xmlns:a16="http://schemas.microsoft.com/office/drawing/2014/main" id="{37E469F7-9EC4-9440-BAE9-078631C268CA}"/>
            </a:ext>
          </a:extLst>
        </xdr:cNvPr>
        <xdr:cNvPicPr>
          <a:picLocks noChangeAspect="1"/>
        </xdr:cNvPicPr>
      </xdr:nvPicPr>
      <xdr:blipFill>
        <a:blip xmlns:r="http://schemas.openxmlformats.org/officeDocument/2006/relationships" r:embed="rId8"/>
        <a:stretch>
          <a:fillRect/>
        </a:stretch>
      </xdr:blipFill>
      <xdr:spPr>
        <a:xfrm>
          <a:off x="13519093556" y="45326300"/>
          <a:ext cx="5898444" cy="2881842"/>
        </a:xfrm>
        <a:prstGeom prst="rect">
          <a:avLst/>
        </a:prstGeom>
      </xdr:spPr>
    </xdr:pic>
    <xdr:clientData/>
  </xdr:twoCellAnchor>
  <xdr:twoCellAnchor>
    <xdr:from>
      <xdr:col>4</xdr:col>
      <xdr:colOff>400050</xdr:colOff>
      <xdr:row>135</xdr:row>
      <xdr:rowOff>3175</xdr:rowOff>
    </xdr:from>
    <xdr:to>
      <xdr:col>4</xdr:col>
      <xdr:colOff>409575</xdr:colOff>
      <xdr:row>143</xdr:row>
      <xdr:rowOff>127000</xdr:rowOff>
    </xdr:to>
    <xdr:cxnSp macro="">
      <xdr:nvCxnSpPr>
        <xdr:cNvPr id="17" name="Straight Arrow Connector 16">
          <a:extLst>
            <a:ext uri="{FF2B5EF4-FFF2-40B4-BE49-F238E27FC236}">
              <a16:creationId xmlns:a16="http://schemas.microsoft.com/office/drawing/2014/main" id="{2219D6F8-B372-ED4A-8984-2E1640B22B1A}"/>
            </a:ext>
          </a:extLst>
        </xdr:cNvPr>
        <xdr:cNvCxnSpPr/>
      </xdr:nvCxnSpPr>
      <xdr:spPr>
        <a:xfrm flipV="1">
          <a:off x="13521280425" y="27447875"/>
          <a:ext cx="9525" cy="1749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714375</xdr:colOff>
      <xdr:row>140</xdr:row>
      <xdr:rowOff>123825</xdr:rowOff>
    </xdr:from>
    <xdr:to>
      <xdr:col>4</xdr:col>
      <xdr:colOff>771525</xdr:colOff>
      <xdr:row>140</xdr:row>
      <xdr:rowOff>127000</xdr:rowOff>
    </xdr:to>
    <xdr:cxnSp macro="">
      <xdr:nvCxnSpPr>
        <xdr:cNvPr id="18" name="Straight Arrow Connector 17">
          <a:extLst>
            <a:ext uri="{FF2B5EF4-FFF2-40B4-BE49-F238E27FC236}">
              <a16:creationId xmlns:a16="http://schemas.microsoft.com/office/drawing/2014/main" id="{68355315-2705-5648-9A98-FA367EB21095}"/>
            </a:ext>
          </a:extLst>
        </xdr:cNvPr>
        <xdr:cNvCxnSpPr/>
      </xdr:nvCxnSpPr>
      <xdr:spPr>
        <a:xfrm flipV="1">
          <a:off x="13520918475" y="28584525"/>
          <a:ext cx="2533650" cy="3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50800</xdr:colOff>
      <xdr:row>135</xdr:row>
      <xdr:rowOff>63500</xdr:rowOff>
    </xdr:from>
    <xdr:to>
      <xdr:col>4</xdr:col>
      <xdr:colOff>161925</xdr:colOff>
      <xdr:row>140</xdr:row>
      <xdr:rowOff>177800</xdr:rowOff>
    </xdr:to>
    <xdr:cxnSp macro="">
      <xdr:nvCxnSpPr>
        <xdr:cNvPr id="19" name="Straight Connector 18">
          <a:extLst>
            <a:ext uri="{FF2B5EF4-FFF2-40B4-BE49-F238E27FC236}">
              <a16:creationId xmlns:a16="http://schemas.microsoft.com/office/drawing/2014/main" id="{F4AAA0C6-7DDC-6E47-B082-43065B589DCC}"/>
            </a:ext>
          </a:extLst>
        </xdr:cNvPr>
        <xdr:cNvCxnSpPr/>
      </xdr:nvCxnSpPr>
      <xdr:spPr>
        <a:xfrm flipV="1">
          <a:off x="13521528075" y="27508200"/>
          <a:ext cx="1762125" cy="11303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346075</xdr:colOff>
      <xdr:row>134</xdr:row>
      <xdr:rowOff>112712</xdr:rowOff>
    </xdr:from>
    <xdr:ext cx="902654" cy="173766"/>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EC3CE54B-287B-FD47-8865-CE2490C0507C}"/>
                </a:ext>
              </a:extLst>
            </xdr:cNvPr>
            <xdr:cNvSpPr txBox="1"/>
          </xdr:nvSpPr>
          <xdr:spPr>
            <a:xfrm>
              <a:off x="13522917771" y="27354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0" name="TextBox 19">
              <a:extLst>
                <a:ext uri="{FF2B5EF4-FFF2-40B4-BE49-F238E27FC236}">
                  <a16:creationId xmlns:a16="http://schemas.microsoft.com/office/drawing/2014/main" id="{EC3CE54B-287B-FD47-8865-CE2490C0507C}"/>
                </a:ext>
              </a:extLst>
            </xdr:cNvPr>
            <xdr:cNvSpPr txBox="1"/>
          </xdr:nvSpPr>
          <xdr:spPr>
            <a:xfrm>
              <a:off x="13522917771" y="27354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511175</xdr:colOff>
      <xdr:row>137</xdr:row>
      <xdr:rowOff>139700</xdr:rowOff>
    </xdr:from>
    <xdr:to>
      <xdr:col>4</xdr:col>
      <xdr:colOff>409575</xdr:colOff>
      <xdr:row>137</xdr:row>
      <xdr:rowOff>155575</xdr:rowOff>
    </xdr:to>
    <xdr:cxnSp macro="">
      <xdr:nvCxnSpPr>
        <xdr:cNvPr id="21" name="Straight Connector 20">
          <a:extLst>
            <a:ext uri="{FF2B5EF4-FFF2-40B4-BE49-F238E27FC236}">
              <a16:creationId xmlns:a16="http://schemas.microsoft.com/office/drawing/2014/main" id="{5999AE36-EA16-2442-B4D8-14606DD7CF16}"/>
            </a:ext>
          </a:extLst>
        </xdr:cNvPr>
        <xdr:cNvCxnSpPr/>
      </xdr:nvCxnSpPr>
      <xdr:spPr>
        <a:xfrm flipV="1">
          <a:off x="13521280425" y="27990800"/>
          <a:ext cx="2374900" cy="15875"/>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oneCellAnchor>
    <xdr:from>
      <xdr:col>0</xdr:col>
      <xdr:colOff>793750</xdr:colOff>
      <xdr:row>137</xdr:row>
      <xdr:rowOff>49212</xdr:rowOff>
    </xdr:from>
    <xdr:ext cx="902654" cy="1737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480C2175-FB77-C042-8923-0321F7DBC358}"/>
                </a:ext>
              </a:extLst>
            </xdr:cNvPr>
            <xdr:cNvSpPr txBox="1"/>
          </xdr:nvSpPr>
          <xdr:spPr>
            <a:xfrm>
              <a:off x="13523295596" y="279003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480C2175-FB77-C042-8923-0321F7DBC358}"/>
                </a:ext>
              </a:extLst>
            </xdr:cNvPr>
            <xdr:cNvSpPr txBox="1"/>
          </xdr:nvSpPr>
          <xdr:spPr>
            <a:xfrm>
              <a:off x="13523295596" y="279003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669925</xdr:colOff>
      <xdr:row>137</xdr:row>
      <xdr:rowOff>79375</xdr:rowOff>
    </xdr:from>
    <xdr:to>
      <xdr:col>2</xdr:col>
      <xdr:colOff>819150</xdr:colOff>
      <xdr:row>138</xdr:row>
      <xdr:rowOff>31750</xdr:rowOff>
    </xdr:to>
    <xdr:sp macro="" textlink="">
      <xdr:nvSpPr>
        <xdr:cNvPr id="23" name="Oval 22">
          <a:extLst>
            <a:ext uri="{FF2B5EF4-FFF2-40B4-BE49-F238E27FC236}">
              <a16:creationId xmlns:a16="http://schemas.microsoft.com/office/drawing/2014/main" id="{D900364D-BDC1-A14D-929D-B3FF2572D8A5}"/>
            </a:ext>
          </a:extLst>
        </xdr:cNvPr>
        <xdr:cNvSpPr/>
      </xdr:nvSpPr>
      <xdr:spPr>
        <a:xfrm>
          <a:off x="13522521850" y="279304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247650</xdr:colOff>
      <xdr:row>134</xdr:row>
      <xdr:rowOff>47625</xdr:rowOff>
    </xdr:from>
    <xdr:to>
      <xdr:col>4</xdr:col>
      <xdr:colOff>231775</xdr:colOff>
      <xdr:row>139</xdr:row>
      <xdr:rowOff>177800</xdr:rowOff>
    </xdr:to>
    <xdr:cxnSp macro="">
      <xdr:nvCxnSpPr>
        <xdr:cNvPr id="24" name="Straight Connector 23">
          <a:extLst>
            <a:ext uri="{FF2B5EF4-FFF2-40B4-BE49-F238E27FC236}">
              <a16:creationId xmlns:a16="http://schemas.microsoft.com/office/drawing/2014/main" id="{487E277D-07D9-6442-9CDC-6E27998D2472}"/>
            </a:ext>
          </a:extLst>
        </xdr:cNvPr>
        <xdr:cNvCxnSpPr/>
      </xdr:nvCxnSpPr>
      <xdr:spPr>
        <a:xfrm flipV="1">
          <a:off x="13521458225" y="27289125"/>
          <a:ext cx="1635125" cy="1146175"/>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520700</xdr:colOff>
      <xdr:row>133</xdr:row>
      <xdr:rowOff>112712</xdr:rowOff>
    </xdr:from>
    <xdr:ext cx="902654" cy="173766"/>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ED25C6E8-519F-6045-BD8E-F271910515FA}"/>
                </a:ext>
              </a:extLst>
            </xdr:cNvPr>
            <xdr:cNvSpPr txBox="1"/>
          </xdr:nvSpPr>
          <xdr:spPr>
            <a:xfrm>
              <a:off x="13522743146" y="271510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ED25C6E8-519F-6045-BD8E-F271910515FA}"/>
                </a:ext>
              </a:extLst>
            </xdr:cNvPr>
            <xdr:cNvSpPr txBox="1"/>
          </xdr:nvSpPr>
          <xdr:spPr>
            <a:xfrm>
              <a:off x="13522743146" y="271510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358775</xdr:colOff>
      <xdr:row>137</xdr:row>
      <xdr:rowOff>79375</xdr:rowOff>
    </xdr:from>
    <xdr:to>
      <xdr:col>3</xdr:col>
      <xdr:colOff>508000</xdr:colOff>
      <xdr:row>138</xdr:row>
      <xdr:rowOff>31750</xdr:rowOff>
    </xdr:to>
    <xdr:sp macro="" textlink="">
      <xdr:nvSpPr>
        <xdr:cNvPr id="26" name="Oval 25">
          <a:extLst>
            <a:ext uri="{FF2B5EF4-FFF2-40B4-BE49-F238E27FC236}">
              <a16:creationId xmlns:a16="http://schemas.microsoft.com/office/drawing/2014/main" id="{45D5B748-1B65-2144-831D-90EF3A7562E4}"/>
            </a:ext>
          </a:extLst>
        </xdr:cNvPr>
        <xdr:cNvSpPr/>
      </xdr:nvSpPr>
      <xdr:spPr>
        <a:xfrm>
          <a:off x="13522007500" y="279304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561975</xdr:colOff>
      <xdr:row>133</xdr:row>
      <xdr:rowOff>152400</xdr:rowOff>
    </xdr:from>
    <xdr:to>
      <xdr:col>4</xdr:col>
      <xdr:colOff>254000</xdr:colOff>
      <xdr:row>138</xdr:row>
      <xdr:rowOff>76200</xdr:rowOff>
    </xdr:to>
    <xdr:cxnSp macro="">
      <xdr:nvCxnSpPr>
        <xdr:cNvPr id="27" name="Straight Connector 26">
          <a:extLst>
            <a:ext uri="{FF2B5EF4-FFF2-40B4-BE49-F238E27FC236}">
              <a16:creationId xmlns:a16="http://schemas.microsoft.com/office/drawing/2014/main" id="{AA4EBE99-492C-5C4D-9BC0-A97B750A17F6}"/>
            </a:ext>
          </a:extLst>
        </xdr:cNvPr>
        <xdr:cNvCxnSpPr/>
      </xdr:nvCxnSpPr>
      <xdr:spPr>
        <a:xfrm flipV="1">
          <a:off x="13521436000" y="27190700"/>
          <a:ext cx="1343025" cy="9398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2</xdr:col>
      <xdr:colOff>44450</xdr:colOff>
      <xdr:row>133</xdr:row>
      <xdr:rowOff>11112</xdr:rowOff>
    </xdr:from>
    <xdr:ext cx="902654" cy="173766"/>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CBA82AA8-71CE-624E-878E-BF16F2412AAC}"/>
                </a:ext>
              </a:extLst>
            </xdr:cNvPr>
            <xdr:cNvSpPr txBox="1"/>
          </xdr:nvSpPr>
          <xdr:spPr>
            <a:xfrm>
              <a:off x="13522393896" y="2704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3</m:t>
                        </m:r>
                      </m:sub>
                    </m:sSub>
                  </m:oMath>
                </m:oMathPara>
              </a14:m>
              <a:endParaRPr lang="en-US" sz="1100"/>
            </a:p>
          </xdr:txBody>
        </xdr:sp>
      </mc:Choice>
      <mc:Fallback xmlns="">
        <xdr:sp macro="" textlink="">
          <xdr:nvSpPr>
            <xdr:cNvPr id="28" name="TextBox 27">
              <a:extLst>
                <a:ext uri="{FF2B5EF4-FFF2-40B4-BE49-F238E27FC236}">
                  <a16:creationId xmlns:a16="http://schemas.microsoft.com/office/drawing/2014/main" id="{CBA82AA8-71CE-624E-878E-BF16F2412AAC}"/>
                </a:ext>
              </a:extLst>
            </xdr:cNvPr>
            <xdr:cNvSpPr txBox="1"/>
          </xdr:nvSpPr>
          <xdr:spPr>
            <a:xfrm>
              <a:off x="13522393896" y="2704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𝑆_3</a:t>
              </a:r>
              <a:endParaRPr lang="en-US" sz="1100"/>
            </a:p>
          </xdr:txBody>
        </xdr:sp>
      </mc:Fallback>
    </mc:AlternateContent>
    <xdr:clientData/>
  </xdr:oneCellAnchor>
  <xdr:twoCellAnchor>
    <xdr:from>
      <xdr:col>4</xdr:col>
      <xdr:colOff>12700</xdr:colOff>
      <xdr:row>137</xdr:row>
      <xdr:rowOff>85725</xdr:rowOff>
    </xdr:from>
    <xdr:to>
      <xdr:col>4</xdr:col>
      <xdr:colOff>161925</xdr:colOff>
      <xdr:row>138</xdr:row>
      <xdr:rowOff>38100</xdr:rowOff>
    </xdr:to>
    <xdr:sp macro="" textlink="">
      <xdr:nvSpPr>
        <xdr:cNvPr id="29" name="Oval 28">
          <a:extLst>
            <a:ext uri="{FF2B5EF4-FFF2-40B4-BE49-F238E27FC236}">
              <a16:creationId xmlns:a16="http://schemas.microsoft.com/office/drawing/2014/main" id="{A06D34C9-1C1C-C241-8438-980A3C33EBD3}"/>
            </a:ext>
          </a:extLst>
        </xdr:cNvPr>
        <xdr:cNvSpPr/>
      </xdr:nvSpPr>
      <xdr:spPr>
        <a:xfrm>
          <a:off x="13521528075" y="2793682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428625</xdr:colOff>
      <xdr:row>138</xdr:row>
      <xdr:rowOff>31750</xdr:rowOff>
    </xdr:from>
    <xdr:to>
      <xdr:col>3</xdr:col>
      <xdr:colOff>433387</xdr:colOff>
      <xdr:row>139</xdr:row>
      <xdr:rowOff>111125</xdr:rowOff>
    </xdr:to>
    <xdr:cxnSp macro="">
      <xdr:nvCxnSpPr>
        <xdr:cNvPr id="30" name="Straight Arrow Connector 29">
          <a:extLst>
            <a:ext uri="{FF2B5EF4-FFF2-40B4-BE49-F238E27FC236}">
              <a16:creationId xmlns:a16="http://schemas.microsoft.com/office/drawing/2014/main" id="{D3F8F2D3-D98C-1148-93A4-854C66A63DA2}"/>
            </a:ext>
          </a:extLst>
        </xdr:cNvPr>
        <xdr:cNvCxnSpPr>
          <a:stCxn id="26" idx="4"/>
        </xdr:cNvCxnSpPr>
      </xdr:nvCxnSpPr>
      <xdr:spPr>
        <a:xfrm>
          <a:off x="13522082113" y="28086050"/>
          <a:ext cx="4762" cy="282575"/>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76200</xdr:colOff>
      <xdr:row>138</xdr:row>
      <xdr:rowOff>19050</xdr:rowOff>
    </xdr:from>
    <xdr:to>
      <xdr:col>4</xdr:col>
      <xdr:colOff>77787</xdr:colOff>
      <xdr:row>140</xdr:row>
      <xdr:rowOff>57150</xdr:rowOff>
    </xdr:to>
    <xdr:cxnSp macro="">
      <xdr:nvCxnSpPr>
        <xdr:cNvPr id="31" name="Straight Arrow Connector 30">
          <a:extLst>
            <a:ext uri="{FF2B5EF4-FFF2-40B4-BE49-F238E27FC236}">
              <a16:creationId xmlns:a16="http://schemas.microsoft.com/office/drawing/2014/main" id="{979CE71D-CA01-BD46-8556-5BB80DE560D0}"/>
            </a:ext>
          </a:extLst>
        </xdr:cNvPr>
        <xdr:cNvCxnSpPr/>
      </xdr:nvCxnSpPr>
      <xdr:spPr>
        <a:xfrm>
          <a:off x="13521612213" y="28073350"/>
          <a:ext cx="1587" cy="444500"/>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11</xdr:col>
      <xdr:colOff>193800</xdr:colOff>
      <xdr:row>559</xdr:row>
      <xdr:rowOff>0</xdr:rowOff>
    </xdr:from>
    <xdr:ext cx="513407" cy="17370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7D06DFF-4CE1-1D4D-90EC-A782AC160372}"/>
                </a:ext>
              </a:extLst>
            </xdr:cNvPr>
            <xdr:cNvSpPr txBox="1"/>
          </xdr:nvSpPr>
          <xdr:spPr>
            <a:xfrm>
              <a:off x="13515204293" y="173980681"/>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7D06DFF-4CE1-1D4D-90EC-A782AC160372}"/>
                </a:ext>
              </a:extLst>
            </xdr:cNvPr>
            <xdr:cNvSpPr txBox="1"/>
          </xdr:nvSpPr>
          <xdr:spPr>
            <a:xfrm>
              <a:off x="13515204293" y="173980681"/>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173183</xdr:colOff>
      <xdr:row>559</xdr:row>
      <xdr:rowOff>0</xdr:rowOff>
    </xdr:from>
    <xdr:ext cx="513407" cy="173702"/>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D8A422B8-D0DA-3A47-A6AB-F6D34B23BB9E}"/>
                </a:ext>
              </a:extLst>
            </xdr:cNvPr>
            <xdr:cNvSpPr txBox="1"/>
          </xdr:nvSpPr>
          <xdr:spPr>
            <a:xfrm>
              <a:off x="13517701410" y="175714643"/>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D8A422B8-D0DA-3A47-A6AB-F6D34B23BB9E}"/>
                </a:ext>
              </a:extLst>
            </xdr:cNvPr>
            <xdr:cNvSpPr txBox="1"/>
          </xdr:nvSpPr>
          <xdr:spPr>
            <a:xfrm>
              <a:off x="13517701410" y="175714643"/>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7</xdr:col>
      <xdr:colOff>655616</xdr:colOff>
      <xdr:row>559</xdr:row>
      <xdr:rowOff>0</xdr:rowOff>
    </xdr:from>
    <xdr:ext cx="1861753" cy="173702"/>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D0402B5C-DF2A-4A4C-8108-3240ED2D97CF}"/>
                </a:ext>
              </a:extLst>
            </xdr:cNvPr>
            <xdr:cNvSpPr txBox="1"/>
          </xdr:nvSpPr>
          <xdr:spPr>
            <a:xfrm>
              <a:off x="13516696131" y="1754949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he-IL"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=100−2</m:t>
                    </m:r>
                    <m:r>
                      <a:rPr lang="en-US" sz="1100" b="0" i="1">
                        <a:latin typeface="Cambria Math" panose="02040503050406030204" pitchFamily="18" charset="0"/>
                      </a:rPr>
                      <m:t>𝑄</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D0402B5C-DF2A-4A4C-8108-3240ED2D97CF}"/>
                </a:ext>
              </a:extLst>
            </xdr:cNvPr>
            <xdr:cNvSpPr txBox="1"/>
          </xdr:nvSpPr>
          <xdr:spPr>
            <a:xfrm>
              <a:off x="13516696131" y="1754949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latin typeface="Cambria Math" panose="02040503050406030204" pitchFamily="18" charset="0"/>
                </a:rPr>
                <a:t>𝑃=100−2𝑄</a:t>
              </a:r>
              <a:endParaRPr lang="en-US" sz="1100"/>
            </a:p>
          </xdr:txBody>
        </xdr:sp>
      </mc:Fallback>
    </mc:AlternateContent>
    <xdr:clientData/>
  </xdr:oneCellAnchor>
  <xdr:oneCellAnchor>
    <xdr:from>
      <xdr:col>8</xdr:col>
      <xdr:colOff>66261</xdr:colOff>
      <xdr:row>559</xdr:row>
      <xdr:rowOff>0</xdr:rowOff>
    </xdr:from>
    <xdr:ext cx="1280357" cy="17370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5C7661C8-7125-CE4F-BB0C-F8F2CBE440EC}"/>
                </a:ext>
              </a:extLst>
            </xdr:cNvPr>
            <xdr:cNvSpPr txBox="1"/>
          </xdr:nvSpPr>
          <xdr:spPr>
            <a:xfrm>
              <a:off x="13517041382" y="174210592"/>
              <a:ext cx="128035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=20+2</m:t>
                    </m:r>
                    <m:r>
                      <a:rPr lang="en-US" sz="1100" b="0" i="1">
                        <a:latin typeface="Cambria Math" panose="02040503050406030204" pitchFamily="18" charset="0"/>
                      </a:rPr>
                      <m:t>𝑄</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5C7661C8-7125-CE4F-BB0C-F8F2CBE440EC}"/>
                </a:ext>
              </a:extLst>
            </xdr:cNvPr>
            <xdr:cNvSpPr txBox="1"/>
          </xdr:nvSpPr>
          <xdr:spPr>
            <a:xfrm>
              <a:off x="13517041382" y="174210592"/>
              <a:ext cx="128035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𝑆:𝑃=20+2𝑄</a:t>
              </a:r>
              <a:endParaRPr lang="en-US" sz="1100"/>
            </a:p>
          </xdr:txBody>
        </xdr:sp>
      </mc:Fallback>
    </mc:AlternateContent>
    <xdr:clientData/>
  </xdr:oneCellAnchor>
  <xdr:oneCellAnchor>
    <xdr:from>
      <xdr:col>10</xdr:col>
      <xdr:colOff>511298</xdr:colOff>
      <xdr:row>559</xdr:row>
      <xdr:rowOff>0</xdr:rowOff>
    </xdr:from>
    <xdr:ext cx="1861753" cy="17370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BD23E76E-0295-6C44-8FCA-8760DE5354B5}"/>
                </a:ext>
              </a:extLst>
            </xdr:cNvPr>
            <xdr:cNvSpPr txBox="1"/>
          </xdr:nvSpPr>
          <xdr:spPr>
            <a:xfrm>
              <a:off x="13514363949" y="174366464"/>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BD23E76E-0295-6C44-8FCA-8760DE5354B5}"/>
                </a:ext>
              </a:extLst>
            </xdr:cNvPr>
            <xdr:cNvSpPr txBox="1"/>
          </xdr:nvSpPr>
          <xdr:spPr>
            <a:xfrm>
              <a:off x="13514363949" y="174366464"/>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243278</xdr:colOff>
      <xdr:row>559</xdr:row>
      <xdr:rowOff>0</xdr:rowOff>
    </xdr:from>
    <xdr:ext cx="1861753" cy="17370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C92FD22C-2A9B-9248-B5A9-2DEA0B3BC270}"/>
                </a:ext>
              </a:extLst>
            </xdr:cNvPr>
            <xdr:cNvSpPr txBox="1"/>
          </xdr:nvSpPr>
          <xdr:spPr>
            <a:xfrm>
              <a:off x="13516282969" y="17585071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C92FD22C-2A9B-9248-B5A9-2DEA0B3BC270}"/>
                </a:ext>
              </a:extLst>
            </xdr:cNvPr>
            <xdr:cNvSpPr txBox="1"/>
          </xdr:nvSpPr>
          <xdr:spPr>
            <a:xfrm>
              <a:off x="13516282969" y="17585071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oneCellAnchor>
    <xdr:from>
      <xdr:col>10</xdr:col>
      <xdr:colOff>482434</xdr:colOff>
      <xdr:row>559</xdr:row>
      <xdr:rowOff>0</xdr:rowOff>
    </xdr:from>
    <xdr:ext cx="1861753" cy="173702"/>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CEB73E11-7EEE-3C48-9E2B-538BA2618924}"/>
                </a:ext>
              </a:extLst>
            </xdr:cNvPr>
            <xdr:cNvSpPr txBox="1"/>
          </xdr:nvSpPr>
          <xdr:spPr>
            <a:xfrm>
              <a:off x="13514392813" y="17552793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CEB73E11-7EEE-3C48-9E2B-538BA2618924}"/>
                </a:ext>
              </a:extLst>
            </xdr:cNvPr>
            <xdr:cNvSpPr txBox="1"/>
          </xdr:nvSpPr>
          <xdr:spPr>
            <a:xfrm>
              <a:off x="13514392813" y="17552793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729837</xdr:colOff>
      <xdr:row>559</xdr:row>
      <xdr:rowOff>0</xdr:rowOff>
    </xdr:from>
    <xdr:ext cx="1861753" cy="173702"/>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EF5F1698-B3C7-CE49-BA76-7ECCF6814EAA}"/>
                </a:ext>
              </a:extLst>
            </xdr:cNvPr>
            <xdr:cNvSpPr txBox="1"/>
          </xdr:nvSpPr>
          <xdr:spPr>
            <a:xfrm>
              <a:off x="13515796410" y="1763077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100−2</m:t>
                    </m:r>
                    <m:r>
                      <a:rPr lang="en-US" sz="1100" b="0" i="1">
                        <a:latin typeface="Cambria Math" panose="02040503050406030204" pitchFamily="18" charset="0"/>
                      </a:rPr>
                      <m:t>𝑄</m:t>
                    </m:r>
                    <m:r>
                      <a:rPr lang="en-US" sz="1100" b="0" i="1">
                        <a:latin typeface="Cambria Math" panose="02040503050406030204" pitchFamily="18" charset="0"/>
                      </a:rPr>
                      <m:t>=20+2</m:t>
                    </m:r>
                    <m:r>
                      <a:rPr lang="en-US" sz="1100" b="0" i="1">
                        <a:latin typeface="Cambria Math" panose="02040503050406030204" pitchFamily="18" charset="0"/>
                      </a:rPr>
                      <m:t>𝑄</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EF5F1698-B3C7-CE49-BA76-7ECCF6814EAA}"/>
                </a:ext>
              </a:extLst>
            </xdr:cNvPr>
            <xdr:cNvSpPr txBox="1"/>
          </xdr:nvSpPr>
          <xdr:spPr>
            <a:xfrm>
              <a:off x="13515796410" y="1763077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100−2𝑄=20+2𝑄</a:t>
              </a:r>
              <a:endParaRPr lang="en-US" sz="1100"/>
            </a:p>
          </xdr:txBody>
        </xdr:sp>
      </mc:Fallback>
    </mc:AlternateContent>
    <xdr:clientData/>
  </xdr:oneCellAnchor>
  <xdr:oneCellAnchor>
    <xdr:from>
      <xdr:col>8</xdr:col>
      <xdr:colOff>729837</xdr:colOff>
      <xdr:row>559</xdr:row>
      <xdr:rowOff>0</xdr:rowOff>
    </xdr:from>
    <xdr:ext cx="1861753" cy="17370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F13A4EB9-19E3-1446-B757-ABCDC65D0DFE}"/>
                </a:ext>
              </a:extLst>
            </xdr:cNvPr>
            <xdr:cNvSpPr txBox="1"/>
          </xdr:nvSpPr>
          <xdr:spPr>
            <a:xfrm>
              <a:off x="13515796410" y="17653156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r>
                      <a:rPr lang="en-US" sz="1100" b="0" i="1">
                        <a:latin typeface="Cambria Math" panose="02040503050406030204" pitchFamily="18" charset="0"/>
                      </a:rPr>
                      <m:t>𝑄</m:t>
                    </m:r>
                    <m:r>
                      <a:rPr lang="en-US" sz="1100" b="0" i="1">
                        <a:latin typeface="Cambria Math" panose="02040503050406030204" pitchFamily="18" charset="0"/>
                      </a:rPr>
                      <m:t>=80→</m:t>
                    </m:r>
                    <m:r>
                      <a:rPr lang="en-US" sz="1100" b="0" i="1">
                        <a:latin typeface="Cambria Math" panose="02040503050406030204" pitchFamily="18" charset="0"/>
                      </a:rPr>
                      <m:t>𝑄</m:t>
                    </m:r>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F13A4EB9-19E3-1446-B757-ABCDC65D0DFE}"/>
                </a:ext>
              </a:extLst>
            </xdr:cNvPr>
            <xdr:cNvSpPr txBox="1"/>
          </xdr:nvSpPr>
          <xdr:spPr>
            <a:xfrm>
              <a:off x="13515796410" y="17653156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4𝑄=80→𝑄=20</a:t>
              </a:r>
              <a:endParaRPr lang="en-US" sz="1100"/>
            </a:p>
          </xdr:txBody>
        </xdr:sp>
      </mc:Fallback>
    </mc:AlternateContent>
    <xdr:clientData/>
  </xdr:oneCellAnchor>
  <xdr:oneCellAnchor>
    <xdr:from>
      <xdr:col>9</xdr:col>
      <xdr:colOff>284512</xdr:colOff>
      <xdr:row>559</xdr:row>
      <xdr:rowOff>0</xdr:rowOff>
    </xdr:from>
    <xdr:ext cx="1861753" cy="173702"/>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98BDC10-8883-D34F-A359-24264DD3B268}"/>
                </a:ext>
              </a:extLst>
            </xdr:cNvPr>
            <xdr:cNvSpPr txBox="1"/>
          </xdr:nvSpPr>
          <xdr:spPr>
            <a:xfrm>
              <a:off x="13515416235" y="17583834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Q</m:t>
                        </m:r>
                      </m:e>
                      <m:sub>
                        <m:r>
                          <a:rPr lang="en-US" sz="1100" b="0" i="1">
                            <a:latin typeface="Cambria Math" panose="02040503050406030204" pitchFamily="18" charset="0"/>
                          </a:rPr>
                          <m:t>0</m:t>
                        </m:r>
                      </m:sub>
                    </m:sSub>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98BDC10-8883-D34F-A359-24264DD3B268}"/>
                </a:ext>
              </a:extLst>
            </xdr:cNvPr>
            <xdr:cNvSpPr txBox="1"/>
          </xdr:nvSpPr>
          <xdr:spPr>
            <a:xfrm>
              <a:off x="13515416235" y="17583834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Q_0=20</a:t>
              </a:r>
              <a:endParaRPr lang="en-US" sz="1100"/>
            </a:p>
          </xdr:txBody>
        </xdr:sp>
      </mc:Fallback>
    </mc:AlternateContent>
    <xdr:clientData/>
  </xdr:oneCellAnchor>
  <xdr:oneCellAnchor>
    <xdr:from>
      <xdr:col>8</xdr:col>
      <xdr:colOff>350486</xdr:colOff>
      <xdr:row>559</xdr:row>
      <xdr:rowOff>0</xdr:rowOff>
    </xdr:from>
    <xdr:ext cx="2261721" cy="173702"/>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CB3F8D0D-D9E1-EF4D-B05A-59721042548F}"/>
                </a:ext>
              </a:extLst>
            </xdr:cNvPr>
            <xdr:cNvSpPr txBox="1"/>
          </xdr:nvSpPr>
          <xdr:spPr>
            <a:xfrm>
              <a:off x="13515775793" y="176933844"/>
              <a:ext cx="2261721"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=20+2</m:t>
                    </m:r>
                    <m:r>
                      <a:rPr lang="en-US" sz="1100" b="0" i="1">
                        <a:latin typeface="Cambria Math" panose="02040503050406030204" pitchFamily="18" charset="0"/>
                      </a:rPr>
                      <m:t>𝑄</m:t>
                    </m:r>
                    <m:r>
                      <a:rPr lang="en-US" sz="1100" b="0" i="1">
                        <a:latin typeface="Cambria Math" panose="02040503050406030204" pitchFamily="18" charset="0"/>
                      </a:rPr>
                      <m:t>=20+2∗20=60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CB3F8D0D-D9E1-EF4D-B05A-59721042548F}"/>
                </a:ext>
              </a:extLst>
            </xdr:cNvPr>
            <xdr:cNvSpPr txBox="1"/>
          </xdr:nvSpPr>
          <xdr:spPr>
            <a:xfrm>
              <a:off x="13515775793" y="176933844"/>
              <a:ext cx="2261721"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𝑃=20+2𝑄=20+2∗20=60</a:t>
              </a:r>
              <a:endParaRPr lang="en-US" sz="1100"/>
            </a:p>
          </xdr:txBody>
        </xdr:sp>
      </mc:Fallback>
    </mc:AlternateContent>
    <xdr:clientData/>
  </xdr:oneCellAnchor>
  <xdr:oneCellAnchor>
    <xdr:from>
      <xdr:col>10</xdr:col>
      <xdr:colOff>672110</xdr:colOff>
      <xdr:row>559</xdr:row>
      <xdr:rowOff>0</xdr:rowOff>
    </xdr:from>
    <xdr:ext cx="1861753" cy="17370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4CFE69A8-79E7-4B4A-9157-AB767B9D99DF}"/>
                </a:ext>
              </a:extLst>
            </xdr:cNvPr>
            <xdr:cNvSpPr txBox="1"/>
          </xdr:nvSpPr>
          <xdr:spPr>
            <a:xfrm>
              <a:off x="13514203137" y="1750090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r>
                      <a:rPr lang="en-US" sz="1100" b="0" i="1">
                        <a:latin typeface="Cambria Math" panose="02040503050406030204" pitchFamily="18" charset="0"/>
                      </a:rPr>
                      <m:t>=60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4CFE69A8-79E7-4B4A-9157-AB767B9D99DF}"/>
                </a:ext>
              </a:extLst>
            </xdr:cNvPr>
            <xdr:cNvSpPr txBox="1"/>
          </xdr:nvSpPr>
          <xdr:spPr>
            <a:xfrm>
              <a:off x="13514203137" y="1750090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𝑃_0=60</a:t>
              </a:r>
              <a:endParaRPr lang="en-US" sz="1100"/>
            </a:p>
          </xdr:txBody>
        </xdr:sp>
      </mc:Fallback>
    </mc:AlternateContent>
    <xdr:clientData/>
  </xdr:oneCellAnchor>
  <xdr:oneCellAnchor>
    <xdr:from>
      <xdr:col>8</xdr:col>
      <xdr:colOff>523668</xdr:colOff>
      <xdr:row>559</xdr:row>
      <xdr:rowOff>0</xdr:rowOff>
    </xdr:from>
    <xdr:ext cx="2261721" cy="316882"/>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5EF9B23C-17B1-2545-941C-B19B1D479294}"/>
                </a:ext>
              </a:extLst>
            </xdr:cNvPr>
            <xdr:cNvSpPr txBox="1"/>
          </xdr:nvSpPr>
          <xdr:spPr>
            <a:xfrm>
              <a:off x="13515602611" y="177492810"/>
              <a:ext cx="226172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𝑃𝑟𝑜𝑓𝑖𝑡</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60−20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2</m:t>
                        </m:r>
                      </m:den>
                    </m:f>
                    <m:r>
                      <a:rPr lang="en-US" sz="1100" b="0" i="1">
                        <a:latin typeface="Cambria Math" panose="02040503050406030204" pitchFamily="18" charset="0"/>
                      </a:rPr>
                      <m:t>=400</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5EF9B23C-17B1-2545-941C-B19B1D479294}"/>
                </a:ext>
              </a:extLst>
            </xdr:cNvPr>
            <xdr:cNvSpPr txBox="1"/>
          </xdr:nvSpPr>
          <xdr:spPr>
            <a:xfrm>
              <a:off x="13515602611" y="177492810"/>
              <a:ext cx="226172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𝑃𝑟𝑜𝑓𝑖𝑡=(60−20)∗20/2=400</a:t>
              </a:r>
              <a:endParaRPr lang="en-US" sz="1100"/>
            </a:p>
          </xdr:txBody>
        </xdr:sp>
      </mc:Fallback>
    </mc:AlternateContent>
    <xdr:clientData/>
  </xdr:oneCellAnchor>
  <xdr:oneCellAnchor>
    <xdr:from>
      <xdr:col>7</xdr:col>
      <xdr:colOff>820552</xdr:colOff>
      <xdr:row>559</xdr:row>
      <xdr:rowOff>0</xdr:rowOff>
    </xdr:from>
    <xdr:ext cx="2789513" cy="3168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C11C3228-35F4-9346-9639-58D64F5B59BC}"/>
                </a:ext>
              </a:extLst>
            </xdr:cNvPr>
            <xdr:cNvSpPr txBox="1"/>
          </xdr:nvSpPr>
          <xdr:spPr>
            <a:xfrm>
              <a:off x="13515603435" y="178161291"/>
              <a:ext cx="27895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1">
                        <a:latin typeface="Cambria Math" panose="02040503050406030204" pitchFamily="18" charset="0"/>
                      </a:rPr>
                      <m:t>O</m:t>
                    </m:r>
                    <m:r>
                      <a:rPr lang="en-US" sz="1100" b="0" i="1">
                        <a:latin typeface="Cambria Math" panose="02040503050406030204" pitchFamily="18" charset="0"/>
                      </a:rPr>
                      <m:t>𝑑𝑒𝑓</m:t>
                    </m:r>
                    <m:r>
                      <a:rPr lang="en-US" sz="1100" b="0" i="1">
                        <a:latin typeface="Cambria Math" panose="02040503050406030204" pitchFamily="18" charset="0"/>
                      </a:rPr>
                      <m:t> </m:t>
                    </m:r>
                    <m:r>
                      <a:rPr lang="en-US" sz="1100" b="0" i="1">
                        <a:latin typeface="Cambria Math" panose="02040503050406030204" pitchFamily="18" charset="0"/>
                      </a:rPr>
                      <m:t>𝐻𝑎𝑧𝑎𝑟h𝑎𝑛</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100</m:t>
                        </m:r>
                        <m:r>
                          <a:rPr lang="en-US" sz="1100" b="0" i="1">
                            <a:latin typeface="Cambria Math" panose="02040503050406030204" pitchFamily="18" charset="0"/>
                          </a:rPr>
                          <m:t>−</m:t>
                        </m:r>
                        <m:r>
                          <a:rPr lang="he-IL" sz="1100" b="0" i="1">
                            <a:latin typeface="Cambria Math" panose="02040503050406030204" pitchFamily="18" charset="0"/>
                          </a:rPr>
                          <m:t>60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2</m:t>
                        </m:r>
                      </m:den>
                    </m:f>
                    <m:r>
                      <a:rPr lang="en-US" sz="1100" b="0" i="1">
                        <a:latin typeface="Cambria Math" panose="02040503050406030204" pitchFamily="18" charset="0"/>
                      </a:rPr>
                      <m:t>=400</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C11C3228-35F4-9346-9639-58D64F5B59BC}"/>
                </a:ext>
              </a:extLst>
            </xdr:cNvPr>
            <xdr:cNvSpPr txBox="1"/>
          </xdr:nvSpPr>
          <xdr:spPr>
            <a:xfrm>
              <a:off x="13515603435" y="178161291"/>
              <a:ext cx="27895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O𝑑𝑒𝑓 𝐻𝑎𝑧𝑎𝑟ℎ𝑎𝑛=(</a:t>
              </a:r>
              <a:r>
                <a:rPr lang="he-IL" sz="1100" b="0" i="0">
                  <a:latin typeface="Cambria Math" panose="02040503050406030204" pitchFamily="18" charset="0"/>
                </a:rPr>
                <a:t>100</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∗20/2=400</a:t>
              </a:r>
              <a:endParaRPr lang="en-US" sz="1100"/>
            </a:p>
          </xdr:txBody>
        </xdr:sp>
      </mc:Fallback>
    </mc:AlternateContent>
    <xdr:clientData/>
  </xdr:oneCellAnchor>
  <xdr:oneCellAnchor>
    <xdr:from>
      <xdr:col>7</xdr:col>
      <xdr:colOff>5183</xdr:colOff>
      <xdr:row>559</xdr:row>
      <xdr:rowOff>0</xdr:rowOff>
    </xdr:from>
    <xdr:ext cx="1544134" cy="192553"/>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45F9EDFC-53DE-A04C-BA47-C201E06C365A}"/>
                </a:ext>
              </a:extLst>
            </xdr:cNvPr>
            <xdr:cNvSpPr txBox="1"/>
          </xdr:nvSpPr>
          <xdr:spPr>
            <a:xfrm>
              <a:off x="13517664183" y="183166916"/>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משאיות</m:t>
                    </m:r>
                    <m:r>
                      <a:rPr lang="he-IL" sz="1100" b="0" i="1">
                        <a:latin typeface="Cambria Math" panose="02040503050406030204" pitchFamily="18" charset="0"/>
                      </a:rPr>
                      <m:t> </m:t>
                    </m:r>
                    <m:r>
                      <a:rPr lang="en-US" sz="1100" b="0" i="1">
                        <a:latin typeface="Cambria Math" panose="02040503050406030204" pitchFamily="18" charset="0"/>
                      </a:rPr>
                      <m:t>𝑋</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45F9EDFC-53DE-A04C-BA47-C201E06C365A}"/>
                </a:ext>
              </a:extLst>
            </xdr:cNvPr>
            <xdr:cNvSpPr txBox="1"/>
          </xdr:nvSpPr>
          <xdr:spPr>
            <a:xfrm>
              <a:off x="13517664183" y="183166916"/>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משאיות </a:t>
              </a:r>
              <a:r>
                <a:rPr lang="en-US" sz="1100" b="0" i="0">
                  <a:latin typeface="Cambria Math" panose="02040503050406030204" pitchFamily="18" charset="0"/>
                </a:rPr>
                <a:t>𝑋</a:t>
              </a:r>
              <a:endParaRPr lang="en-US" sz="1100"/>
            </a:p>
          </xdr:txBody>
        </xdr:sp>
      </mc:Fallback>
    </mc:AlternateContent>
    <xdr:clientData/>
  </xdr:oneCellAnchor>
  <xdr:oneCellAnchor>
    <xdr:from>
      <xdr:col>11</xdr:col>
      <xdr:colOff>482081</xdr:colOff>
      <xdr:row>559</xdr:row>
      <xdr:rowOff>0</xdr:rowOff>
    </xdr:from>
    <xdr:ext cx="1544134" cy="192553"/>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6C7DF0F6-C0A0-524C-B368-6581DF1D8C62}"/>
                </a:ext>
              </a:extLst>
            </xdr:cNvPr>
            <xdr:cNvSpPr txBox="1"/>
          </xdr:nvSpPr>
          <xdr:spPr>
            <a:xfrm>
              <a:off x="13513885285" y="1796814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אוטובוסים</m:t>
                    </m:r>
                    <m:r>
                      <a:rPr lang="he-IL" sz="1100" b="0" i="1">
                        <a:latin typeface="Cambria Math" panose="02040503050406030204" pitchFamily="18" charset="0"/>
                      </a:rPr>
                      <m:t> </m:t>
                    </m:r>
                    <m:r>
                      <a:rPr lang="en-US" sz="1100" b="0" i="1">
                        <a:latin typeface="Cambria Math" panose="02040503050406030204" pitchFamily="18" charset="0"/>
                      </a:rPr>
                      <m:t>𝑌</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6C7DF0F6-C0A0-524C-B368-6581DF1D8C62}"/>
                </a:ext>
              </a:extLst>
            </xdr:cNvPr>
            <xdr:cNvSpPr txBox="1"/>
          </xdr:nvSpPr>
          <xdr:spPr>
            <a:xfrm>
              <a:off x="13513885285" y="1796814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אוטובוסים </a:t>
              </a:r>
              <a:r>
                <a:rPr lang="en-US" sz="1100" b="0" i="0">
                  <a:latin typeface="Cambria Math" panose="02040503050406030204" pitchFamily="18" charset="0"/>
                </a:rPr>
                <a:t>𝑌</a:t>
              </a:r>
              <a:endParaRPr lang="en-US" sz="1100"/>
            </a:p>
          </xdr:txBody>
        </xdr:sp>
      </mc:Fallback>
    </mc:AlternateContent>
    <xdr:clientData/>
  </xdr:oneCellAnchor>
  <xdr:oneCellAnchor>
    <xdr:from>
      <xdr:col>12</xdr:col>
      <xdr:colOff>368040</xdr:colOff>
      <xdr:row>559</xdr:row>
      <xdr:rowOff>0</xdr:rowOff>
    </xdr:from>
    <xdr:ext cx="1544134" cy="197811"/>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06193856-059D-6B42-AE04-40C25100AD75}"/>
                </a:ext>
              </a:extLst>
            </xdr:cNvPr>
            <xdr:cNvSpPr txBox="1"/>
          </xdr:nvSpPr>
          <xdr:spPr>
            <a:xfrm>
              <a:off x="13513173826" y="1809057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r>
                      <a:rPr lang="he-IL" sz="1100" b="0" i="1">
                        <a:latin typeface="Cambria Math" panose="02040503050406030204" pitchFamily="18" charset="0"/>
                      </a:rPr>
                      <m:t>=12</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06193856-059D-6B42-AE04-40C25100AD75}"/>
                </a:ext>
              </a:extLst>
            </xdr:cNvPr>
            <xdr:cNvSpPr txBox="1"/>
          </xdr:nvSpPr>
          <xdr:spPr>
            <a:xfrm>
              <a:off x="13513173826" y="1809057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פועלים)=12</a:t>
              </a:r>
              <a:endParaRPr lang="en-US" sz="1100"/>
            </a:p>
          </xdr:txBody>
        </xdr:sp>
      </mc:Fallback>
    </mc:AlternateContent>
    <xdr:clientData/>
  </xdr:oneCellAnchor>
  <xdr:oneCellAnchor>
    <xdr:from>
      <xdr:col>12</xdr:col>
      <xdr:colOff>331755</xdr:colOff>
      <xdr:row>559</xdr:row>
      <xdr:rowOff>0</xdr:rowOff>
    </xdr:from>
    <xdr:ext cx="1544134" cy="197811"/>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6A2ABD0-1EB0-F04D-8983-36C313DD60F2}"/>
                </a:ext>
              </a:extLst>
            </xdr:cNvPr>
            <xdr:cNvSpPr txBox="1"/>
          </xdr:nvSpPr>
          <xdr:spPr>
            <a:xfrm>
              <a:off x="13513210111" y="1817973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he-IL" sz="1100" b="0" i="0">
                        <a:latin typeface="Cambria Math" panose="02040503050406030204" pitchFamily="18" charset="0"/>
                      </a:rPr>
                      <m:t>=8</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F6A2ABD0-1EB0-F04D-8983-36C313DD60F2}"/>
                </a:ext>
              </a:extLst>
            </xdr:cNvPr>
            <xdr:cNvSpPr txBox="1"/>
          </xdr:nvSpPr>
          <xdr:spPr>
            <a:xfrm>
              <a:off x="13513210111" y="1817973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מכונות)=8</a:t>
              </a:r>
              <a:endParaRPr lang="en-US" sz="1100"/>
            </a:p>
          </xdr:txBody>
        </xdr:sp>
      </mc:Fallback>
    </mc:AlternateContent>
    <xdr:clientData/>
  </xdr:oneCellAnchor>
  <xdr:oneCellAnchor>
    <xdr:from>
      <xdr:col>7</xdr:col>
      <xdr:colOff>803468</xdr:colOff>
      <xdr:row>559</xdr:row>
      <xdr:rowOff>0</xdr:rowOff>
    </xdr:from>
    <xdr:ext cx="1544134" cy="197811"/>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F3E9D6B-0769-5645-BBB1-4A7F23E58559}"/>
                </a:ext>
              </a:extLst>
            </xdr:cNvPr>
            <xdr:cNvSpPr txBox="1"/>
          </xdr:nvSpPr>
          <xdr:spPr>
            <a:xfrm>
              <a:off x="13516865898" y="183307912"/>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he-IL" sz="1100" b="0" i="1">
                        <a:latin typeface="Cambria Math" panose="02040503050406030204" pitchFamily="18" charset="0"/>
                      </a:rPr>
                      <m:t>=8</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F3E9D6B-0769-5645-BBB1-4A7F23E58559}"/>
                </a:ext>
              </a:extLst>
            </xdr:cNvPr>
            <xdr:cNvSpPr txBox="1"/>
          </xdr:nvSpPr>
          <xdr:spPr>
            <a:xfrm>
              <a:off x="13516865898" y="183307912"/>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מכונות)=8</a:t>
              </a:r>
              <a:endParaRPr lang="en-US" sz="1100"/>
            </a:p>
          </xdr:txBody>
        </xdr:sp>
      </mc:Fallback>
    </mc:AlternateContent>
    <xdr:clientData/>
  </xdr:oneCellAnchor>
  <xdr:oneCellAnchor>
    <xdr:from>
      <xdr:col>9</xdr:col>
      <xdr:colOff>326571</xdr:colOff>
      <xdr:row>559</xdr:row>
      <xdr:rowOff>0</xdr:rowOff>
    </xdr:from>
    <xdr:ext cx="1544134" cy="211083"/>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60040675-517E-3C45-BB4F-61DCAD0C6342}"/>
                </a:ext>
              </a:extLst>
            </xdr:cNvPr>
            <xdr:cNvSpPr txBox="1"/>
          </xdr:nvSpPr>
          <xdr:spPr>
            <a:xfrm>
              <a:off x="13515691795" y="1833079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sub>
                    </m:sSub>
                    <m:r>
                      <a:rPr lang="he-IL" sz="1100" b="0" i="0">
                        <a:latin typeface="Cambria Math" panose="02040503050406030204" pitchFamily="18" charset="0"/>
                      </a:rPr>
                      <m:t>=6</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60040675-517E-3C45-BB4F-61DCAD0C6342}"/>
                </a:ext>
              </a:extLst>
            </xdr:cNvPr>
            <xdr:cNvSpPr txBox="1"/>
          </xdr:nvSpPr>
          <xdr:spPr>
            <a:xfrm>
              <a:off x="13515691795" y="1833079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פועלים) =6</a:t>
              </a:r>
              <a:endParaRPr lang="en-US" sz="1100"/>
            </a:p>
          </xdr:txBody>
        </xdr:sp>
      </mc:Fallback>
    </mc:AlternateContent>
    <xdr:clientData/>
  </xdr:oneCellAnchor>
  <xdr:oneCellAnchor>
    <xdr:from>
      <xdr:col>11</xdr:col>
      <xdr:colOff>581543</xdr:colOff>
      <xdr:row>559</xdr:row>
      <xdr:rowOff>0</xdr:rowOff>
    </xdr:from>
    <xdr:ext cx="173702" cy="217654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2B089274-8566-8A4D-9587-8AC5BDFB0BD0}"/>
                </a:ext>
              </a:extLst>
            </xdr:cNvPr>
            <xdr:cNvSpPr txBox="1"/>
          </xdr:nvSpPr>
          <xdr:spPr>
            <a:xfrm rot="2785842">
              <a:off x="13514154835" y="1815205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=12−2</m:t>
                    </m:r>
                    <m:r>
                      <a:rPr lang="en-US" sz="1100" b="0" i="1">
                        <a:latin typeface="Cambria Math" panose="02040503050406030204" pitchFamily="18" charset="0"/>
                      </a:rPr>
                      <m:t>𝑋</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2B089274-8566-8A4D-9587-8AC5BDFB0BD0}"/>
                </a:ext>
              </a:extLst>
            </xdr:cNvPr>
            <xdr:cNvSpPr txBox="1"/>
          </xdr:nvSpPr>
          <xdr:spPr>
            <a:xfrm rot="2785842">
              <a:off x="13514154835" y="1815205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𝑌=12−2𝑋</a:t>
              </a:r>
              <a:endParaRPr lang="en-US" sz="1100"/>
            </a:p>
          </xdr:txBody>
        </xdr:sp>
      </mc:Fallback>
    </mc:AlternateContent>
    <xdr:clientData/>
  </xdr:oneCellAnchor>
  <xdr:oneCellAnchor>
    <xdr:from>
      <xdr:col>8</xdr:col>
      <xdr:colOff>326571</xdr:colOff>
      <xdr:row>559</xdr:row>
      <xdr:rowOff>0</xdr:rowOff>
    </xdr:from>
    <xdr:ext cx="2176542" cy="17370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AAF48E6F-70AF-2042-ABD3-EB4FF6DC585F}"/>
                </a:ext>
              </a:extLst>
            </xdr:cNvPr>
            <xdr:cNvSpPr txBox="1"/>
          </xdr:nvSpPr>
          <xdr:spPr>
            <a:xfrm rot="1638043">
              <a:off x="13515884887" y="1827978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=8−</m:t>
                    </m:r>
                    <m:r>
                      <a:rPr lang="en-US" sz="1100" b="0" i="1">
                        <a:latin typeface="Cambria Math" panose="02040503050406030204" pitchFamily="18" charset="0"/>
                      </a:rPr>
                      <m:t>𝑋</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AAF48E6F-70AF-2042-ABD3-EB4FF6DC585F}"/>
                </a:ext>
              </a:extLst>
            </xdr:cNvPr>
            <xdr:cNvSpPr txBox="1"/>
          </xdr:nvSpPr>
          <xdr:spPr>
            <a:xfrm rot="1638043">
              <a:off x="13515884887" y="1827978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𝑌=8−𝑋</a:t>
              </a:r>
              <a:endParaRPr lang="en-US" sz="1100"/>
            </a:p>
          </xdr:txBody>
        </xdr:sp>
      </mc:Fallback>
    </mc:AlternateContent>
    <xdr:clientData/>
  </xdr:oneCellAnchor>
  <xdr:oneCellAnchor>
    <xdr:from>
      <xdr:col>10</xdr:col>
      <xdr:colOff>243632</xdr:colOff>
      <xdr:row>559</xdr:row>
      <xdr:rowOff>0</xdr:rowOff>
    </xdr:from>
    <xdr:ext cx="1544134" cy="17370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19A8343A-0841-E249-90E4-382FE33CB57C}"/>
                </a:ext>
              </a:extLst>
            </xdr:cNvPr>
            <xdr:cNvSpPr txBox="1"/>
          </xdr:nvSpPr>
          <xdr:spPr>
            <a:xfrm>
              <a:off x="13514949234" y="1833234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19A8343A-0841-E249-90E4-382FE33CB57C}"/>
                </a:ext>
              </a:extLst>
            </xdr:cNvPr>
            <xdr:cNvSpPr txBox="1"/>
          </xdr:nvSpPr>
          <xdr:spPr>
            <a:xfrm>
              <a:off x="13514949234" y="1833234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oneCellAnchor>
    <xdr:from>
      <xdr:col>11</xdr:col>
      <xdr:colOff>673877</xdr:colOff>
      <xdr:row>559</xdr:row>
      <xdr:rowOff>0</xdr:rowOff>
    </xdr:from>
    <xdr:ext cx="1544134" cy="17370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9C8A2CC7-B716-0642-B668-94885496BF0F}"/>
                </a:ext>
              </a:extLst>
            </xdr:cNvPr>
            <xdr:cNvSpPr txBox="1"/>
          </xdr:nvSpPr>
          <xdr:spPr>
            <a:xfrm>
              <a:off x="13513693489" y="1823862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9C8A2CC7-B716-0642-B668-94885496BF0F}"/>
                </a:ext>
              </a:extLst>
            </xdr:cNvPr>
            <xdr:cNvSpPr txBox="1"/>
          </xdr:nvSpPr>
          <xdr:spPr>
            <a:xfrm>
              <a:off x="13513693489" y="1823862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twoCellAnchor>
    <xdr:from>
      <xdr:col>5</xdr:col>
      <xdr:colOff>410506</xdr:colOff>
      <xdr:row>37</xdr:row>
      <xdr:rowOff>196700</xdr:rowOff>
    </xdr:from>
    <xdr:to>
      <xdr:col>5</xdr:col>
      <xdr:colOff>427610</xdr:colOff>
      <xdr:row>50</xdr:row>
      <xdr:rowOff>158216</xdr:rowOff>
    </xdr:to>
    <xdr:cxnSp macro="">
      <xdr:nvCxnSpPr>
        <xdr:cNvPr id="75" name="Straight Arrow Connector 74">
          <a:extLst>
            <a:ext uri="{FF2B5EF4-FFF2-40B4-BE49-F238E27FC236}">
              <a16:creationId xmlns:a16="http://schemas.microsoft.com/office/drawing/2014/main" id="{F21ACBC5-2138-2840-A023-342E6E72E3B1}"/>
            </a:ext>
          </a:extLst>
        </xdr:cNvPr>
        <xdr:cNvCxnSpPr/>
      </xdr:nvCxnSpPr>
      <xdr:spPr>
        <a:xfrm flipV="1">
          <a:off x="13520436890" y="7727800"/>
          <a:ext cx="17104" cy="26031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252290</xdr:colOff>
      <xdr:row>49</xdr:row>
      <xdr:rowOff>119730</xdr:rowOff>
    </xdr:from>
    <xdr:to>
      <xdr:col>5</xdr:col>
      <xdr:colOff>761145</xdr:colOff>
      <xdr:row>49</xdr:row>
      <xdr:rowOff>124006</xdr:rowOff>
    </xdr:to>
    <xdr:cxnSp macro="">
      <xdr:nvCxnSpPr>
        <xdr:cNvPr id="76" name="Straight Arrow Connector 75">
          <a:extLst>
            <a:ext uri="{FF2B5EF4-FFF2-40B4-BE49-F238E27FC236}">
              <a16:creationId xmlns:a16="http://schemas.microsoft.com/office/drawing/2014/main" id="{8701D8C4-887F-5D4A-900D-258E5B114411}"/>
            </a:ext>
          </a:extLst>
        </xdr:cNvPr>
        <xdr:cNvCxnSpPr/>
      </xdr:nvCxnSpPr>
      <xdr:spPr>
        <a:xfrm flipV="1">
          <a:off x="13520103355" y="10089230"/>
          <a:ext cx="2985355" cy="42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564445</xdr:colOff>
      <xdr:row>39</xdr:row>
      <xdr:rowOff>158216</xdr:rowOff>
    </xdr:from>
    <xdr:to>
      <xdr:col>4</xdr:col>
      <xdr:colOff>598653</xdr:colOff>
      <xdr:row>48</xdr:row>
      <xdr:rowOff>68419</xdr:rowOff>
    </xdr:to>
    <xdr:cxnSp macro="">
      <xdr:nvCxnSpPr>
        <xdr:cNvPr id="77" name="Straight Connector 76">
          <a:extLst>
            <a:ext uri="{FF2B5EF4-FFF2-40B4-BE49-F238E27FC236}">
              <a16:creationId xmlns:a16="http://schemas.microsoft.com/office/drawing/2014/main" id="{1C538DCD-782F-BE49-A2F1-22A86D49DB86}"/>
            </a:ext>
          </a:extLst>
        </xdr:cNvPr>
        <xdr:cNvCxnSpPr/>
      </xdr:nvCxnSpPr>
      <xdr:spPr>
        <a:xfrm flipV="1">
          <a:off x="13521091347" y="8095716"/>
          <a:ext cx="1685208" cy="17390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714109</xdr:colOff>
      <xdr:row>40</xdr:row>
      <xdr:rowOff>12828</xdr:rowOff>
    </xdr:from>
    <xdr:to>
      <xdr:col>5</xdr:col>
      <xdr:colOff>21381</xdr:colOff>
      <xdr:row>46</xdr:row>
      <xdr:rowOff>166768</xdr:rowOff>
    </xdr:to>
    <xdr:cxnSp macro="">
      <xdr:nvCxnSpPr>
        <xdr:cNvPr id="78" name="Straight Connector 77">
          <a:extLst>
            <a:ext uri="{FF2B5EF4-FFF2-40B4-BE49-F238E27FC236}">
              <a16:creationId xmlns:a16="http://schemas.microsoft.com/office/drawing/2014/main" id="{43713DD2-ECFB-3941-BABC-6721F0E8D522}"/>
            </a:ext>
          </a:extLst>
        </xdr:cNvPr>
        <xdr:cNvCxnSpPr/>
      </xdr:nvCxnSpPr>
      <xdr:spPr>
        <a:xfrm>
          <a:off x="13520843119" y="8153528"/>
          <a:ext cx="1783772" cy="137314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530236</xdr:colOff>
      <xdr:row>43</xdr:row>
      <xdr:rowOff>166767</xdr:rowOff>
    </xdr:from>
    <xdr:to>
      <xdr:col>3</xdr:col>
      <xdr:colOff>671347</xdr:colOff>
      <xdr:row>44</xdr:row>
      <xdr:rowOff>94074</xdr:rowOff>
    </xdr:to>
    <xdr:sp macro="" textlink="">
      <xdr:nvSpPr>
        <xdr:cNvPr id="79" name="Oval 78">
          <a:extLst>
            <a:ext uri="{FF2B5EF4-FFF2-40B4-BE49-F238E27FC236}">
              <a16:creationId xmlns:a16="http://schemas.microsoft.com/office/drawing/2014/main" id="{E8304624-F873-5740-A40C-BB4BB2E02CDF}"/>
            </a:ext>
          </a:extLst>
        </xdr:cNvPr>
        <xdr:cNvSpPr/>
      </xdr:nvSpPr>
      <xdr:spPr>
        <a:xfrm>
          <a:off x="13521844153" y="8917067"/>
          <a:ext cx="141111" cy="1305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5</xdr:col>
      <xdr:colOff>205253</xdr:colOff>
      <xdr:row>43</xdr:row>
      <xdr:rowOff>135039</xdr:rowOff>
    </xdr:from>
    <xdr:ext cx="701419"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FBBDAB9-739E-8B40-81C8-AE16380A46F3}"/>
                </a:ext>
              </a:extLst>
            </xdr:cNvPr>
            <xdr:cNvSpPr txBox="1"/>
          </xdr:nvSpPr>
          <xdr:spPr>
            <a:xfrm>
              <a:off x="13519957828" y="888533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FFBBDAB9-739E-8B40-81C8-AE16380A46F3}"/>
                </a:ext>
              </a:extLst>
            </xdr:cNvPr>
            <xdr:cNvSpPr txBox="1"/>
          </xdr:nvSpPr>
          <xdr:spPr>
            <a:xfrm>
              <a:off x="13519957828" y="888533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oneCellAnchor>
    <xdr:from>
      <xdr:col>3</xdr:col>
      <xdr:colOff>188148</xdr:colOff>
      <xdr:row>49</xdr:row>
      <xdr:rowOff>156420</xdr:rowOff>
    </xdr:from>
    <xdr:ext cx="701419"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C6C1DEDC-9460-3441-8A9A-529E9730ABBD}"/>
                </a:ext>
              </a:extLst>
            </xdr:cNvPr>
            <xdr:cNvSpPr txBox="1"/>
          </xdr:nvSpPr>
          <xdr:spPr>
            <a:xfrm>
              <a:off x="13521625933" y="1012592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1" name="TextBox 80">
              <a:extLst>
                <a:ext uri="{FF2B5EF4-FFF2-40B4-BE49-F238E27FC236}">
                  <a16:creationId xmlns:a16="http://schemas.microsoft.com/office/drawing/2014/main" id="{C6C1DEDC-9460-3441-8A9A-529E9730ABBD}"/>
                </a:ext>
              </a:extLst>
            </xdr:cNvPr>
            <xdr:cNvSpPr txBox="1"/>
          </xdr:nvSpPr>
          <xdr:spPr>
            <a:xfrm>
              <a:off x="13521625933" y="1012592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𝑄_0</a:t>
              </a:r>
              <a:endParaRPr lang="en-US" sz="1100"/>
            </a:p>
          </xdr:txBody>
        </xdr:sp>
      </mc:Fallback>
    </mc:AlternateContent>
    <xdr:clientData/>
  </xdr:oneCellAnchor>
  <xdr:twoCellAnchor>
    <xdr:from>
      <xdr:col>1</xdr:col>
      <xdr:colOff>761145</xdr:colOff>
      <xdr:row>41</xdr:row>
      <xdr:rowOff>158215</xdr:rowOff>
    </xdr:from>
    <xdr:to>
      <xdr:col>5</xdr:col>
      <xdr:colOff>427610</xdr:colOff>
      <xdr:row>41</xdr:row>
      <xdr:rowOff>162491</xdr:rowOff>
    </xdr:to>
    <xdr:cxnSp macro="">
      <xdr:nvCxnSpPr>
        <xdr:cNvPr id="82" name="Straight Connector 81">
          <a:extLst>
            <a:ext uri="{FF2B5EF4-FFF2-40B4-BE49-F238E27FC236}">
              <a16:creationId xmlns:a16="http://schemas.microsoft.com/office/drawing/2014/main" id="{0AE112B4-7D36-7149-8073-205DCB16B120}"/>
            </a:ext>
          </a:extLst>
        </xdr:cNvPr>
        <xdr:cNvCxnSpPr/>
      </xdr:nvCxnSpPr>
      <xdr:spPr>
        <a:xfrm flipV="1">
          <a:off x="13520436890" y="8502115"/>
          <a:ext cx="2968465"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243738</xdr:colOff>
      <xdr:row>41</xdr:row>
      <xdr:rowOff>79449</xdr:rowOff>
    </xdr:from>
    <xdr:ext cx="701419"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A64B82E1-F7C5-F742-B404-02BC4C0D5203}"/>
                </a:ext>
              </a:extLst>
            </xdr:cNvPr>
            <xdr:cNvSpPr txBox="1"/>
          </xdr:nvSpPr>
          <xdr:spPr>
            <a:xfrm>
              <a:off x="13519919343" y="842334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83" name="TextBox 82">
              <a:extLst>
                <a:ext uri="{FF2B5EF4-FFF2-40B4-BE49-F238E27FC236}">
                  <a16:creationId xmlns:a16="http://schemas.microsoft.com/office/drawing/2014/main" id="{A64B82E1-F7C5-F742-B404-02BC4C0D5203}"/>
                </a:ext>
              </a:extLst>
            </xdr:cNvPr>
            <xdr:cNvSpPr txBox="1"/>
          </xdr:nvSpPr>
          <xdr:spPr>
            <a:xfrm>
              <a:off x="13519919343" y="842334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a:t>
              </a:r>
              <a:endParaRPr lang="en-US" sz="1100"/>
            </a:p>
          </xdr:txBody>
        </xdr:sp>
      </mc:Fallback>
    </mc:AlternateContent>
    <xdr:clientData/>
  </xdr:oneCellAnchor>
  <xdr:twoCellAnchor>
    <xdr:from>
      <xdr:col>3</xdr:col>
      <xdr:colOff>149664</xdr:colOff>
      <xdr:row>40</xdr:row>
      <xdr:rowOff>32073</xdr:rowOff>
    </xdr:from>
    <xdr:to>
      <xdr:col>4</xdr:col>
      <xdr:colOff>365607</xdr:colOff>
      <xdr:row>41</xdr:row>
      <xdr:rowOff>149666</xdr:rowOff>
    </xdr:to>
    <xdr:sp macro="" textlink="">
      <xdr:nvSpPr>
        <xdr:cNvPr id="84" name="Left Brace 83">
          <a:extLst>
            <a:ext uri="{FF2B5EF4-FFF2-40B4-BE49-F238E27FC236}">
              <a16:creationId xmlns:a16="http://schemas.microsoft.com/office/drawing/2014/main" id="{39852674-4894-134E-AE83-78E824245EB1}"/>
            </a:ext>
          </a:extLst>
        </xdr:cNvPr>
        <xdr:cNvSpPr/>
      </xdr:nvSpPr>
      <xdr:spPr>
        <a:xfrm rot="5400000">
          <a:off x="13521684718" y="7812448"/>
          <a:ext cx="320793" cy="104144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410506</xdr:colOff>
      <xdr:row>38</xdr:row>
      <xdr:rowOff>196700</xdr:rowOff>
    </xdr:from>
    <xdr:to>
      <xdr:col>11</xdr:col>
      <xdr:colOff>427610</xdr:colOff>
      <xdr:row>51</xdr:row>
      <xdr:rowOff>158216</xdr:rowOff>
    </xdr:to>
    <xdr:cxnSp macro="">
      <xdr:nvCxnSpPr>
        <xdr:cNvPr id="85" name="Straight Arrow Connector 84">
          <a:extLst>
            <a:ext uri="{FF2B5EF4-FFF2-40B4-BE49-F238E27FC236}">
              <a16:creationId xmlns:a16="http://schemas.microsoft.com/office/drawing/2014/main" id="{FE4A11E3-3907-4444-B356-B1B235F5867E}"/>
            </a:ext>
          </a:extLst>
        </xdr:cNvPr>
        <xdr:cNvCxnSpPr/>
      </xdr:nvCxnSpPr>
      <xdr:spPr>
        <a:xfrm flipV="1">
          <a:off x="13515483890" y="7931000"/>
          <a:ext cx="17104" cy="26031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252290</xdr:colOff>
      <xdr:row>50</xdr:row>
      <xdr:rowOff>119730</xdr:rowOff>
    </xdr:from>
    <xdr:to>
      <xdr:col>11</xdr:col>
      <xdr:colOff>761145</xdr:colOff>
      <xdr:row>50</xdr:row>
      <xdr:rowOff>124006</xdr:rowOff>
    </xdr:to>
    <xdr:cxnSp macro="">
      <xdr:nvCxnSpPr>
        <xdr:cNvPr id="86" name="Straight Arrow Connector 85">
          <a:extLst>
            <a:ext uri="{FF2B5EF4-FFF2-40B4-BE49-F238E27FC236}">
              <a16:creationId xmlns:a16="http://schemas.microsoft.com/office/drawing/2014/main" id="{3FD1B2A3-6E93-6C49-89A3-D00E5E91ACEF}"/>
            </a:ext>
          </a:extLst>
        </xdr:cNvPr>
        <xdr:cNvCxnSpPr/>
      </xdr:nvCxnSpPr>
      <xdr:spPr>
        <a:xfrm flipV="1">
          <a:off x="13515150355" y="10292430"/>
          <a:ext cx="2985355" cy="42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714109</xdr:colOff>
      <xdr:row>41</xdr:row>
      <xdr:rowOff>12828</xdr:rowOff>
    </xdr:from>
    <xdr:to>
      <xdr:col>11</xdr:col>
      <xdr:colOff>21381</xdr:colOff>
      <xdr:row>47</xdr:row>
      <xdr:rowOff>166768</xdr:rowOff>
    </xdr:to>
    <xdr:cxnSp macro="">
      <xdr:nvCxnSpPr>
        <xdr:cNvPr id="87" name="Straight Connector 86">
          <a:extLst>
            <a:ext uri="{FF2B5EF4-FFF2-40B4-BE49-F238E27FC236}">
              <a16:creationId xmlns:a16="http://schemas.microsoft.com/office/drawing/2014/main" id="{D290032B-ED96-5844-8317-A67089546092}"/>
            </a:ext>
          </a:extLst>
        </xdr:cNvPr>
        <xdr:cNvCxnSpPr/>
      </xdr:nvCxnSpPr>
      <xdr:spPr>
        <a:xfrm>
          <a:off x="13515890119" y="8356728"/>
          <a:ext cx="1783772" cy="137314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9</xdr:col>
      <xdr:colOff>530236</xdr:colOff>
      <xdr:row>44</xdr:row>
      <xdr:rowOff>166767</xdr:rowOff>
    </xdr:from>
    <xdr:to>
      <xdr:col>9</xdr:col>
      <xdr:colOff>671347</xdr:colOff>
      <xdr:row>45</xdr:row>
      <xdr:rowOff>94074</xdr:rowOff>
    </xdr:to>
    <xdr:sp macro="" textlink="">
      <xdr:nvSpPr>
        <xdr:cNvPr id="88" name="Oval 87">
          <a:extLst>
            <a:ext uri="{FF2B5EF4-FFF2-40B4-BE49-F238E27FC236}">
              <a16:creationId xmlns:a16="http://schemas.microsoft.com/office/drawing/2014/main" id="{B64678E2-0516-1544-B398-956A5B646823}"/>
            </a:ext>
          </a:extLst>
        </xdr:cNvPr>
        <xdr:cNvSpPr/>
      </xdr:nvSpPr>
      <xdr:spPr>
        <a:xfrm>
          <a:off x="13516891153" y="9120267"/>
          <a:ext cx="141111" cy="1305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11</xdr:col>
      <xdr:colOff>205253</xdr:colOff>
      <xdr:row>44</xdr:row>
      <xdr:rowOff>135039</xdr:rowOff>
    </xdr:from>
    <xdr:ext cx="701419"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CBC331B1-5A68-3D49-B911-4FD8B6714293}"/>
                </a:ext>
              </a:extLst>
            </xdr:cNvPr>
            <xdr:cNvSpPr txBox="1"/>
          </xdr:nvSpPr>
          <xdr:spPr>
            <a:xfrm>
              <a:off x="13515004828" y="908853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9" name="TextBox 88">
              <a:extLst>
                <a:ext uri="{FF2B5EF4-FFF2-40B4-BE49-F238E27FC236}">
                  <a16:creationId xmlns:a16="http://schemas.microsoft.com/office/drawing/2014/main" id="{CBC331B1-5A68-3D49-B911-4FD8B6714293}"/>
                </a:ext>
              </a:extLst>
            </xdr:cNvPr>
            <xdr:cNvSpPr txBox="1"/>
          </xdr:nvSpPr>
          <xdr:spPr>
            <a:xfrm>
              <a:off x="13515004828" y="908853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oneCellAnchor>
    <xdr:from>
      <xdr:col>9</xdr:col>
      <xdr:colOff>188148</xdr:colOff>
      <xdr:row>50</xdr:row>
      <xdr:rowOff>156420</xdr:rowOff>
    </xdr:from>
    <xdr:ext cx="701419"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CB49C41-9546-1F4E-8FB9-B55DA15AEE1A}"/>
                </a:ext>
              </a:extLst>
            </xdr:cNvPr>
            <xdr:cNvSpPr txBox="1"/>
          </xdr:nvSpPr>
          <xdr:spPr>
            <a:xfrm>
              <a:off x="13516672933" y="1032912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0" name="TextBox 89">
              <a:extLst>
                <a:ext uri="{FF2B5EF4-FFF2-40B4-BE49-F238E27FC236}">
                  <a16:creationId xmlns:a16="http://schemas.microsoft.com/office/drawing/2014/main" id="{3CB49C41-9546-1F4E-8FB9-B55DA15AEE1A}"/>
                </a:ext>
              </a:extLst>
            </xdr:cNvPr>
            <xdr:cNvSpPr txBox="1"/>
          </xdr:nvSpPr>
          <xdr:spPr>
            <a:xfrm>
              <a:off x="13516672933" y="1032912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𝑄_0</a:t>
              </a:r>
              <a:endParaRPr lang="en-US" sz="1100"/>
            </a:p>
          </xdr:txBody>
        </xdr:sp>
      </mc:Fallback>
    </mc:AlternateContent>
    <xdr:clientData/>
  </xdr:oneCellAnchor>
  <xdr:twoCellAnchor>
    <xdr:from>
      <xdr:col>7</xdr:col>
      <xdr:colOff>761145</xdr:colOff>
      <xdr:row>42</xdr:row>
      <xdr:rowOff>158215</xdr:rowOff>
    </xdr:from>
    <xdr:to>
      <xdr:col>11</xdr:col>
      <xdr:colOff>427610</xdr:colOff>
      <xdr:row>42</xdr:row>
      <xdr:rowOff>162491</xdr:rowOff>
    </xdr:to>
    <xdr:cxnSp macro="">
      <xdr:nvCxnSpPr>
        <xdr:cNvPr id="91" name="Straight Connector 90">
          <a:extLst>
            <a:ext uri="{FF2B5EF4-FFF2-40B4-BE49-F238E27FC236}">
              <a16:creationId xmlns:a16="http://schemas.microsoft.com/office/drawing/2014/main" id="{9AB1825D-232A-7042-9C37-6F5EF8406D6D}"/>
            </a:ext>
          </a:extLst>
        </xdr:cNvPr>
        <xdr:cNvCxnSpPr/>
      </xdr:nvCxnSpPr>
      <xdr:spPr>
        <a:xfrm flipV="1">
          <a:off x="13515483890" y="8705315"/>
          <a:ext cx="2968465"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11</xdr:col>
      <xdr:colOff>243738</xdr:colOff>
      <xdr:row>42</xdr:row>
      <xdr:rowOff>79449</xdr:rowOff>
    </xdr:from>
    <xdr:ext cx="701419"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A3EEA85D-4DB5-3445-9FD2-6AE82E6AA607}"/>
                </a:ext>
              </a:extLst>
            </xdr:cNvPr>
            <xdr:cNvSpPr txBox="1"/>
          </xdr:nvSpPr>
          <xdr:spPr>
            <a:xfrm>
              <a:off x="13514966343" y="862654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A3EEA85D-4DB5-3445-9FD2-6AE82E6AA607}"/>
                </a:ext>
              </a:extLst>
            </xdr:cNvPr>
            <xdr:cNvSpPr txBox="1"/>
          </xdr:nvSpPr>
          <xdr:spPr>
            <a:xfrm>
              <a:off x="13514966343" y="862654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a:t>
              </a:r>
              <a:endParaRPr lang="en-US" sz="1100"/>
            </a:p>
          </xdr:txBody>
        </xdr:sp>
      </mc:Fallback>
    </mc:AlternateContent>
    <xdr:clientData/>
  </xdr:oneCellAnchor>
  <xdr:twoCellAnchor>
    <xdr:from>
      <xdr:col>10</xdr:col>
      <xdr:colOff>399484</xdr:colOff>
      <xdr:row>47</xdr:row>
      <xdr:rowOff>47700</xdr:rowOff>
    </xdr:from>
    <xdr:to>
      <xdr:col>11</xdr:col>
      <xdr:colOff>73958</xdr:colOff>
      <xdr:row>49</xdr:row>
      <xdr:rowOff>139969</xdr:rowOff>
    </xdr:to>
    <xdr:cxnSp macro="">
      <xdr:nvCxnSpPr>
        <xdr:cNvPr id="93" name="Straight Connector 92">
          <a:extLst>
            <a:ext uri="{FF2B5EF4-FFF2-40B4-BE49-F238E27FC236}">
              <a16:creationId xmlns:a16="http://schemas.microsoft.com/office/drawing/2014/main" id="{BE301C16-1773-9C45-ADA1-577980EC790F}"/>
            </a:ext>
          </a:extLst>
        </xdr:cNvPr>
        <xdr:cNvCxnSpPr/>
      </xdr:nvCxnSpPr>
      <xdr:spPr>
        <a:xfrm flipV="1">
          <a:off x="13515837542" y="9610800"/>
          <a:ext cx="499974" cy="4986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393522</xdr:colOff>
      <xdr:row>40</xdr:row>
      <xdr:rowOff>125211</xdr:rowOff>
    </xdr:from>
    <xdr:to>
      <xdr:col>10</xdr:col>
      <xdr:colOff>417371</xdr:colOff>
      <xdr:row>47</xdr:row>
      <xdr:rowOff>53662</xdr:rowOff>
    </xdr:to>
    <xdr:cxnSp macro="">
      <xdr:nvCxnSpPr>
        <xdr:cNvPr id="94" name="Straight Connector 93">
          <a:extLst>
            <a:ext uri="{FF2B5EF4-FFF2-40B4-BE49-F238E27FC236}">
              <a16:creationId xmlns:a16="http://schemas.microsoft.com/office/drawing/2014/main" id="{E6207F41-C684-344B-AA84-126E06DDBE3D}"/>
            </a:ext>
          </a:extLst>
        </xdr:cNvPr>
        <xdr:cNvCxnSpPr/>
      </xdr:nvCxnSpPr>
      <xdr:spPr>
        <a:xfrm flipH="1" flipV="1">
          <a:off x="13516319629" y="8265911"/>
          <a:ext cx="23849" cy="135085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74861</xdr:colOff>
      <xdr:row>39</xdr:row>
      <xdr:rowOff>174306</xdr:rowOff>
    </xdr:from>
    <xdr:ext cx="701419"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75666C68-FB84-C24F-95A7-E4C967067A31}"/>
                </a:ext>
              </a:extLst>
            </xdr:cNvPr>
            <xdr:cNvSpPr txBox="1"/>
          </xdr:nvSpPr>
          <xdr:spPr>
            <a:xfrm>
              <a:off x="13515960720" y="811180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75666C68-FB84-C24F-95A7-E4C967067A31}"/>
                </a:ext>
              </a:extLst>
            </xdr:cNvPr>
            <xdr:cNvSpPr txBox="1"/>
          </xdr:nvSpPr>
          <xdr:spPr>
            <a:xfrm>
              <a:off x="13515960720" y="811180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10</xdr:col>
      <xdr:colOff>327513</xdr:colOff>
      <xdr:row>42</xdr:row>
      <xdr:rowOff>89255</xdr:rowOff>
    </xdr:from>
    <xdr:to>
      <xdr:col>10</xdr:col>
      <xdr:colOff>468624</xdr:colOff>
      <xdr:row>43</xdr:row>
      <xdr:rowOff>16562</xdr:rowOff>
    </xdr:to>
    <xdr:sp macro="" textlink="">
      <xdr:nvSpPr>
        <xdr:cNvPr id="96" name="Oval 95">
          <a:extLst>
            <a:ext uri="{FF2B5EF4-FFF2-40B4-BE49-F238E27FC236}">
              <a16:creationId xmlns:a16="http://schemas.microsoft.com/office/drawing/2014/main" id="{83DBCDD7-9EF7-F54B-BB58-86BC063F2882}"/>
            </a:ext>
          </a:extLst>
        </xdr:cNvPr>
        <xdr:cNvSpPr/>
      </xdr:nvSpPr>
      <xdr:spPr>
        <a:xfrm>
          <a:off x="13516268376" y="8636355"/>
          <a:ext cx="141111" cy="1305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731332</xdr:colOff>
      <xdr:row>44</xdr:row>
      <xdr:rowOff>33004</xdr:rowOff>
    </xdr:from>
    <xdr:to>
      <xdr:col>5</xdr:col>
      <xdr:colOff>397797</xdr:colOff>
      <xdr:row>44</xdr:row>
      <xdr:rowOff>37280</xdr:rowOff>
    </xdr:to>
    <xdr:cxnSp macro="">
      <xdr:nvCxnSpPr>
        <xdr:cNvPr id="97" name="Straight Connector 96">
          <a:extLst>
            <a:ext uri="{FF2B5EF4-FFF2-40B4-BE49-F238E27FC236}">
              <a16:creationId xmlns:a16="http://schemas.microsoft.com/office/drawing/2014/main" id="{9BD18BD6-C3BF-1048-A116-651FAEF26244}"/>
            </a:ext>
          </a:extLst>
        </xdr:cNvPr>
        <xdr:cNvCxnSpPr/>
      </xdr:nvCxnSpPr>
      <xdr:spPr>
        <a:xfrm flipV="1">
          <a:off x="13520466703" y="8986504"/>
          <a:ext cx="2968465"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632022</xdr:colOff>
      <xdr:row>44</xdr:row>
      <xdr:rowOff>65586</xdr:rowOff>
    </xdr:from>
    <xdr:to>
      <xdr:col>5</xdr:col>
      <xdr:colOff>339861</xdr:colOff>
      <xdr:row>49</xdr:row>
      <xdr:rowOff>155024</xdr:rowOff>
    </xdr:to>
    <xdr:sp macro="" textlink="">
      <xdr:nvSpPr>
        <xdr:cNvPr id="98" name="Triangle 97">
          <a:extLst>
            <a:ext uri="{FF2B5EF4-FFF2-40B4-BE49-F238E27FC236}">
              <a16:creationId xmlns:a16="http://schemas.microsoft.com/office/drawing/2014/main" id="{9D89DDCF-4FBB-D14F-A12E-1D71D5551364}"/>
            </a:ext>
          </a:extLst>
        </xdr:cNvPr>
        <xdr:cNvSpPr/>
      </xdr:nvSpPr>
      <xdr:spPr>
        <a:xfrm rot="10800000">
          <a:off x="13520524639" y="9019086"/>
          <a:ext cx="1358839" cy="1105438"/>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t>עודף</a:t>
          </a:r>
          <a:r>
            <a:rPr lang="he-IL" sz="1000" baseline="0"/>
            <a:t> היצרן מצב מוצע</a:t>
          </a:r>
          <a:endParaRPr lang="en-US" sz="1000"/>
        </a:p>
      </xdr:txBody>
    </xdr:sp>
    <xdr:clientData/>
  </xdr:twoCellAnchor>
  <xdr:twoCellAnchor>
    <xdr:from>
      <xdr:col>10</xdr:col>
      <xdr:colOff>429296</xdr:colOff>
      <xdr:row>42</xdr:row>
      <xdr:rowOff>190798</xdr:rowOff>
    </xdr:from>
    <xdr:to>
      <xdr:col>11</xdr:col>
      <xdr:colOff>435258</xdr:colOff>
      <xdr:row>47</xdr:row>
      <xdr:rowOff>35775</xdr:rowOff>
    </xdr:to>
    <xdr:sp macro="" textlink="">
      <xdr:nvSpPr>
        <xdr:cNvPr id="99" name="Rectangle 98">
          <a:extLst>
            <a:ext uri="{FF2B5EF4-FFF2-40B4-BE49-F238E27FC236}">
              <a16:creationId xmlns:a16="http://schemas.microsoft.com/office/drawing/2014/main" id="{1035CB23-3A4B-4A44-86EE-31338C8813F6}"/>
            </a:ext>
          </a:extLst>
        </xdr:cNvPr>
        <xdr:cNvSpPr/>
      </xdr:nvSpPr>
      <xdr:spPr>
        <a:xfrm>
          <a:off x="13515476242" y="8737898"/>
          <a:ext cx="831462" cy="860977"/>
        </a:xfrm>
        <a:prstGeom prst="rect">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309625</xdr:colOff>
      <xdr:row>41</xdr:row>
      <xdr:rowOff>83293</xdr:rowOff>
    </xdr:from>
    <xdr:to>
      <xdr:col>4</xdr:col>
      <xdr:colOff>450736</xdr:colOff>
      <xdr:row>42</xdr:row>
      <xdr:rowOff>10600</xdr:rowOff>
    </xdr:to>
    <xdr:sp macro="" textlink="">
      <xdr:nvSpPr>
        <xdr:cNvPr id="100" name="Oval 99">
          <a:extLst>
            <a:ext uri="{FF2B5EF4-FFF2-40B4-BE49-F238E27FC236}">
              <a16:creationId xmlns:a16="http://schemas.microsoft.com/office/drawing/2014/main" id="{4B87EC52-E3DD-9D4C-A12C-187C09C02956}"/>
            </a:ext>
          </a:extLst>
        </xdr:cNvPr>
        <xdr:cNvSpPr/>
      </xdr:nvSpPr>
      <xdr:spPr>
        <a:xfrm>
          <a:off x="13521239264" y="8427193"/>
          <a:ext cx="141111" cy="1305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399484</xdr:colOff>
      <xdr:row>47</xdr:row>
      <xdr:rowOff>47698</xdr:rowOff>
    </xdr:from>
    <xdr:to>
      <xdr:col>11</xdr:col>
      <xdr:colOff>417373</xdr:colOff>
      <xdr:row>50</xdr:row>
      <xdr:rowOff>178872</xdr:rowOff>
    </xdr:to>
    <xdr:sp macro="" textlink="">
      <xdr:nvSpPr>
        <xdr:cNvPr id="101" name="Triangle 100">
          <a:extLst>
            <a:ext uri="{FF2B5EF4-FFF2-40B4-BE49-F238E27FC236}">
              <a16:creationId xmlns:a16="http://schemas.microsoft.com/office/drawing/2014/main" id="{B872F2E9-A972-3B4A-B004-204BFDDB09A8}"/>
            </a:ext>
          </a:extLst>
        </xdr:cNvPr>
        <xdr:cNvSpPr/>
      </xdr:nvSpPr>
      <xdr:spPr>
        <a:xfrm rot="10800000">
          <a:off x="13515494127" y="9610798"/>
          <a:ext cx="843389" cy="740774"/>
        </a:xfrm>
        <a:prstGeom prst="triangle">
          <a:avLst>
            <a:gd name="adj" fmla="val 100000"/>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t>עודף</a:t>
          </a:r>
          <a:r>
            <a:rPr lang="he-IL" sz="1000" baseline="0"/>
            <a:t> היצרן מצב מוצע</a:t>
          </a:r>
          <a:endParaRPr lang="en-US" sz="1000"/>
        </a:p>
      </xdr:txBody>
    </xdr:sp>
    <xdr:clientData/>
  </xdr:twoCellAnchor>
  <xdr:oneCellAnchor>
    <xdr:from>
      <xdr:col>6</xdr:col>
      <xdr:colOff>643944</xdr:colOff>
      <xdr:row>59</xdr:row>
      <xdr:rowOff>16814</xdr:rowOff>
    </xdr:from>
    <xdr:ext cx="1878168"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AF13141A-1CC8-8F40-ACBF-5F25F68D0ACE}"/>
                </a:ext>
              </a:extLst>
            </xdr:cNvPr>
            <xdr:cNvSpPr txBox="1"/>
          </xdr:nvSpPr>
          <xdr:spPr>
            <a:xfrm>
              <a:off x="13517516888" y="12018314"/>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1</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he-IL" sz="1100" b="0" i="1">
                            <a:latin typeface="Cambria Math" panose="02040503050406030204" pitchFamily="18" charset="0"/>
                          </a:rPr>
                          <m:t>0</m:t>
                        </m:r>
                      </m:sub>
                    </m:sSub>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AF13141A-1CC8-8F40-ACBF-5F25F68D0ACE}"/>
                </a:ext>
              </a:extLst>
            </xdr:cNvPr>
            <xdr:cNvSpPr txBox="1"/>
          </xdr:nvSpPr>
          <xdr:spPr>
            <a:xfrm>
              <a:off x="13517516888" y="12018314"/>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𝑃_𝑀𝐼𝑁∗𝑄_1&lt;𝑃_</a:t>
              </a:r>
              <a:r>
                <a:rPr lang="he-IL" sz="1100" b="0" i="0">
                  <a:latin typeface="Cambria Math" panose="02040503050406030204" pitchFamily="18" charset="0"/>
                </a:rPr>
                <a:t>0∗</a:t>
              </a:r>
              <a:r>
                <a:rPr lang="en-US" sz="1100" b="0" i="0">
                  <a:latin typeface="Cambria Math" panose="02040503050406030204" pitchFamily="18" charset="0"/>
                </a:rPr>
                <a:t>𝑄_0</a:t>
              </a:r>
              <a:endParaRPr lang="en-US" sz="1100"/>
            </a:p>
          </xdr:txBody>
        </xdr:sp>
      </mc:Fallback>
    </mc:AlternateContent>
    <xdr:clientData/>
  </xdr:oneCellAnchor>
  <xdr:oneCellAnchor>
    <xdr:from>
      <xdr:col>10</xdr:col>
      <xdr:colOff>86787</xdr:colOff>
      <xdr:row>50</xdr:row>
      <xdr:rowOff>150456</xdr:rowOff>
    </xdr:from>
    <xdr:ext cx="701419"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B8C7D9D8-EEA2-8E49-B09D-36CF327E7A76}"/>
                </a:ext>
              </a:extLst>
            </xdr:cNvPr>
            <xdr:cNvSpPr txBox="1"/>
          </xdr:nvSpPr>
          <xdr:spPr>
            <a:xfrm>
              <a:off x="13515948794" y="1032315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B8C7D9D8-EEA2-8E49-B09D-36CF327E7A76}"/>
                </a:ext>
              </a:extLst>
            </xdr:cNvPr>
            <xdr:cNvSpPr txBox="1"/>
          </xdr:nvSpPr>
          <xdr:spPr>
            <a:xfrm>
              <a:off x="13515948794" y="1032315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𝑄_1</a:t>
              </a:r>
              <a:endParaRPr lang="en-US" sz="1100"/>
            </a:p>
          </xdr:txBody>
        </xdr:sp>
      </mc:Fallback>
    </mc:AlternateContent>
    <xdr:clientData/>
  </xdr:oneCellAnchor>
  <xdr:oneCellAnchor>
    <xdr:from>
      <xdr:col>10</xdr:col>
      <xdr:colOff>268310</xdr:colOff>
      <xdr:row>72</xdr:row>
      <xdr:rowOff>22777</xdr:rowOff>
    </xdr:from>
    <xdr:ext cx="1878168"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4B06D33B-EA78-B045-A71C-B5D2BB865ED9}"/>
                </a:ext>
              </a:extLst>
            </xdr:cNvPr>
            <xdr:cNvSpPr txBox="1"/>
          </xdr:nvSpPr>
          <xdr:spPr>
            <a:xfrm>
              <a:off x="13514590522" y="14665877"/>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4B06D33B-EA78-B045-A71C-B5D2BB865ED9}"/>
                </a:ext>
              </a:extLst>
            </xdr:cNvPr>
            <xdr:cNvSpPr txBox="1"/>
          </xdr:nvSpPr>
          <xdr:spPr>
            <a:xfrm>
              <a:off x="13514590522" y="14665877"/>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10</xdr:col>
      <xdr:colOff>268310</xdr:colOff>
      <xdr:row>73</xdr:row>
      <xdr:rowOff>28740</xdr:rowOff>
    </xdr:from>
    <xdr:ext cx="1878168" cy="172227"/>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6CD21CEB-3DF8-3D4E-A265-8D2AE4B70C5A}"/>
                </a:ext>
              </a:extLst>
            </xdr:cNvPr>
            <xdr:cNvSpPr txBox="1"/>
          </xdr:nvSpPr>
          <xdr:spPr>
            <a:xfrm>
              <a:off x="13514590522" y="1487504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oMath>
                </m:oMathPara>
              </a14:m>
              <a:endParaRPr lang="en-US" sz="1100"/>
            </a:p>
          </xdr:txBody>
        </xdr:sp>
      </mc:Choice>
      <mc:Fallback xmlns="">
        <xdr:sp macro="" textlink="">
          <xdr:nvSpPr>
            <xdr:cNvPr id="105" name="TextBox 104">
              <a:extLst>
                <a:ext uri="{FF2B5EF4-FFF2-40B4-BE49-F238E27FC236}">
                  <a16:creationId xmlns:a16="http://schemas.microsoft.com/office/drawing/2014/main" id="{6CD21CEB-3DF8-3D4E-A265-8D2AE4B70C5A}"/>
                </a:ext>
              </a:extLst>
            </xdr:cNvPr>
            <xdr:cNvSpPr txBox="1"/>
          </xdr:nvSpPr>
          <xdr:spPr>
            <a:xfrm>
              <a:off x="13514590522" y="1487504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endParaRPr lang="en-US" sz="1100"/>
            </a:p>
          </xdr:txBody>
        </xdr:sp>
      </mc:Fallback>
    </mc:AlternateContent>
    <xdr:clientData/>
  </xdr:oneCellAnchor>
  <xdr:oneCellAnchor>
    <xdr:from>
      <xdr:col>10</xdr:col>
      <xdr:colOff>268310</xdr:colOff>
      <xdr:row>74</xdr:row>
      <xdr:rowOff>40664</xdr:rowOff>
    </xdr:from>
    <xdr:ext cx="187816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B3455432-897C-FB4C-87DE-3B4B326DC257}"/>
                </a:ext>
              </a:extLst>
            </xdr:cNvPr>
            <xdr:cNvSpPr txBox="1"/>
          </xdr:nvSpPr>
          <xdr:spPr>
            <a:xfrm>
              <a:off x="13514590522" y="15090164"/>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𝑖𝑟𝑟𝑒𝑙𝑒𝑣𝑎𝑛𝑡</m:t>
                    </m:r>
                    <m:r>
                      <a:rPr lang="en-US" sz="1100" b="0" i="1">
                        <a:latin typeface="Cambria Math" panose="02040503050406030204" pitchFamily="18" charset="0"/>
                      </a:rPr>
                      <m:t>, 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B3455432-897C-FB4C-87DE-3B4B326DC257}"/>
                </a:ext>
              </a:extLst>
            </xdr:cNvPr>
            <xdr:cNvSpPr txBox="1"/>
          </xdr:nvSpPr>
          <xdr:spPr>
            <a:xfrm>
              <a:off x="13514590522" y="15090164"/>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𝑖𝑟𝑟𝑒𝑙𝑒𝑣𝑎𝑛𝑡, 0</a:t>
              </a:r>
              <a:endParaRPr lang="en-US" sz="1100"/>
            </a:p>
          </xdr:txBody>
        </xdr:sp>
      </mc:Fallback>
    </mc:AlternateContent>
    <xdr:clientData/>
  </xdr:oneCellAnchor>
  <xdr:oneCellAnchor>
    <xdr:from>
      <xdr:col>10</xdr:col>
      <xdr:colOff>268310</xdr:colOff>
      <xdr:row>75</xdr:row>
      <xdr:rowOff>4890</xdr:rowOff>
    </xdr:from>
    <xdr:ext cx="1878168"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22512670-EA17-A54C-B9E0-EF216D0146F9}"/>
                </a:ext>
              </a:extLst>
            </xdr:cNvPr>
            <xdr:cNvSpPr txBox="1"/>
          </xdr:nvSpPr>
          <xdr:spPr>
            <a:xfrm>
              <a:off x="13514590522" y="1525759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22512670-EA17-A54C-B9E0-EF216D0146F9}"/>
                </a:ext>
              </a:extLst>
            </xdr:cNvPr>
            <xdr:cNvSpPr txBox="1"/>
          </xdr:nvSpPr>
          <xdr:spPr>
            <a:xfrm>
              <a:off x="13514590522" y="1525759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6</xdr:col>
      <xdr:colOff>637981</xdr:colOff>
      <xdr:row>65</xdr:row>
      <xdr:rowOff>4890</xdr:rowOff>
    </xdr:from>
    <xdr:ext cx="187816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3B5362DC-D9B0-AF4A-91A0-A64F1DFFCA07}"/>
                </a:ext>
              </a:extLst>
            </xdr:cNvPr>
            <xdr:cNvSpPr txBox="1"/>
          </xdr:nvSpPr>
          <xdr:spPr>
            <a:xfrm>
              <a:off x="13517522851" y="1322559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 </m:t>
                    </m:r>
                    <m:r>
                      <a:rPr lang="en-US" sz="1100" b="0" i="0">
                        <a:latin typeface="Cambria Math" panose="02040503050406030204" pitchFamily="18" charset="0"/>
                      </a:rPr>
                      <m:t>∗</m:t>
                    </m:r>
                    <m:r>
                      <m:rPr>
                        <m:sty m:val="p"/>
                      </m:rPr>
                      <a:rPr lang="en-US" sz="1100" b="0" i="0">
                        <a:latin typeface="Cambria Math" panose="02040503050406030204" pitchFamily="18" charset="0"/>
                      </a:rPr>
                      <m:t>Q</m:t>
                    </m:r>
                    <m:r>
                      <a:rPr lang="en-US" sz="1100" b="0" i="1">
                        <a:latin typeface="Cambria Math" panose="02040503050406030204" pitchFamily="18" charset="0"/>
                      </a:rPr>
                      <m:t>↓</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3B5362DC-D9B0-AF4A-91A0-A64F1DFFCA07}"/>
                </a:ext>
              </a:extLst>
            </xdr:cNvPr>
            <xdr:cNvSpPr txBox="1"/>
          </xdr:nvSpPr>
          <xdr:spPr>
            <a:xfrm>
              <a:off x="13517522851" y="1322559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 ∗Q↓</a:t>
              </a:r>
              <a:endParaRPr lang="en-US" sz="1100"/>
            </a:p>
          </xdr:txBody>
        </xdr:sp>
      </mc:Fallback>
    </mc:AlternateContent>
    <xdr:clientData/>
  </xdr:oneCellAnchor>
  <xdr:twoCellAnchor>
    <xdr:from>
      <xdr:col>8</xdr:col>
      <xdr:colOff>393520</xdr:colOff>
      <xdr:row>64</xdr:row>
      <xdr:rowOff>119249</xdr:rowOff>
    </xdr:from>
    <xdr:to>
      <xdr:col>8</xdr:col>
      <xdr:colOff>512768</xdr:colOff>
      <xdr:row>66</xdr:row>
      <xdr:rowOff>53662</xdr:rowOff>
    </xdr:to>
    <xdr:sp macro="" textlink="">
      <xdr:nvSpPr>
        <xdr:cNvPr id="109" name="Up Arrow 108">
          <a:extLst>
            <a:ext uri="{FF2B5EF4-FFF2-40B4-BE49-F238E27FC236}">
              <a16:creationId xmlns:a16="http://schemas.microsoft.com/office/drawing/2014/main" id="{FAF17C22-F5BB-874D-AB20-5D1002F36A89}"/>
            </a:ext>
          </a:extLst>
        </xdr:cNvPr>
        <xdr:cNvSpPr/>
      </xdr:nvSpPr>
      <xdr:spPr>
        <a:xfrm>
          <a:off x="13517875232" y="13136749"/>
          <a:ext cx="119248" cy="340813"/>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508000</xdr:colOff>
      <xdr:row>83</xdr:row>
      <xdr:rowOff>56444</xdr:rowOff>
    </xdr:from>
    <xdr:to>
      <xdr:col>9</xdr:col>
      <xdr:colOff>526815</xdr:colOff>
      <xdr:row>92</xdr:row>
      <xdr:rowOff>159926</xdr:rowOff>
    </xdr:to>
    <xdr:cxnSp macro="">
      <xdr:nvCxnSpPr>
        <xdr:cNvPr id="110" name="Straight Arrow Connector 109">
          <a:extLst>
            <a:ext uri="{FF2B5EF4-FFF2-40B4-BE49-F238E27FC236}">
              <a16:creationId xmlns:a16="http://schemas.microsoft.com/office/drawing/2014/main" id="{D0D0BCB9-ADAC-8847-93C5-1F3276368DA5}"/>
            </a:ext>
          </a:extLst>
        </xdr:cNvPr>
        <xdr:cNvCxnSpPr/>
      </xdr:nvCxnSpPr>
      <xdr:spPr>
        <a:xfrm flipH="1" flipV="1">
          <a:off x="13517035685" y="16934744"/>
          <a:ext cx="18815" cy="19322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221074</xdr:colOff>
      <xdr:row>92</xdr:row>
      <xdr:rowOff>98778</xdr:rowOff>
    </xdr:from>
    <xdr:to>
      <xdr:col>9</xdr:col>
      <xdr:colOff>714963</xdr:colOff>
      <xdr:row>92</xdr:row>
      <xdr:rowOff>103481</xdr:rowOff>
    </xdr:to>
    <xdr:cxnSp macro="">
      <xdr:nvCxnSpPr>
        <xdr:cNvPr id="111" name="Straight Arrow Connector 110">
          <a:extLst>
            <a:ext uri="{FF2B5EF4-FFF2-40B4-BE49-F238E27FC236}">
              <a16:creationId xmlns:a16="http://schemas.microsoft.com/office/drawing/2014/main" id="{E740DC93-4B32-5C42-A467-705E33864718}"/>
            </a:ext>
          </a:extLst>
        </xdr:cNvPr>
        <xdr:cNvCxnSpPr/>
      </xdr:nvCxnSpPr>
      <xdr:spPr>
        <a:xfrm>
          <a:off x="13516847537" y="18805878"/>
          <a:ext cx="2144889" cy="470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804333</xdr:colOff>
      <xdr:row>82</xdr:row>
      <xdr:rowOff>48447</xdr:rowOff>
    </xdr:from>
    <xdr:ext cx="103516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2CA4DED2-4848-D946-B908-495D79D58070}"/>
                </a:ext>
              </a:extLst>
            </xdr:cNvPr>
            <xdr:cNvSpPr txBox="1"/>
          </xdr:nvSpPr>
          <xdr:spPr>
            <a:xfrm>
              <a:off x="13516548499" y="16723547"/>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2CA4DED2-4848-D946-B908-495D79D58070}"/>
                </a:ext>
              </a:extLst>
            </xdr:cNvPr>
            <xdr:cNvSpPr txBox="1"/>
          </xdr:nvSpPr>
          <xdr:spPr>
            <a:xfrm>
              <a:off x="13516548499" y="16723547"/>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451555</xdr:colOff>
      <xdr:row>92</xdr:row>
      <xdr:rowOff>24928</xdr:rowOff>
    </xdr:from>
    <xdr:ext cx="103516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6466B439-5843-284B-99FE-F6225C06BFBC}"/>
                </a:ext>
              </a:extLst>
            </xdr:cNvPr>
            <xdr:cNvSpPr txBox="1"/>
          </xdr:nvSpPr>
          <xdr:spPr>
            <a:xfrm>
              <a:off x="13518552277" y="18732028"/>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6466B439-5843-284B-99FE-F6225C06BFBC}"/>
                </a:ext>
              </a:extLst>
            </xdr:cNvPr>
            <xdr:cNvSpPr txBox="1"/>
          </xdr:nvSpPr>
          <xdr:spPr>
            <a:xfrm>
              <a:off x="13518552277" y="18732028"/>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385704</xdr:colOff>
      <xdr:row>84</xdr:row>
      <xdr:rowOff>122296</xdr:rowOff>
    </xdr:from>
    <xdr:to>
      <xdr:col>9</xdr:col>
      <xdr:colOff>282222</xdr:colOff>
      <xdr:row>91</xdr:row>
      <xdr:rowOff>32926</xdr:rowOff>
    </xdr:to>
    <xdr:cxnSp macro="">
      <xdr:nvCxnSpPr>
        <xdr:cNvPr id="114" name="Straight Connector 113">
          <a:extLst>
            <a:ext uri="{FF2B5EF4-FFF2-40B4-BE49-F238E27FC236}">
              <a16:creationId xmlns:a16="http://schemas.microsoft.com/office/drawing/2014/main" id="{6414F052-1D78-0B48-910E-06DC610A4AA9}"/>
            </a:ext>
          </a:extLst>
        </xdr:cNvPr>
        <xdr:cNvCxnSpPr/>
      </xdr:nvCxnSpPr>
      <xdr:spPr>
        <a:xfrm flipV="1">
          <a:off x="13517280278" y="17203796"/>
          <a:ext cx="1547518" cy="13330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616185</xdr:colOff>
      <xdr:row>84</xdr:row>
      <xdr:rowOff>9407</xdr:rowOff>
    </xdr:from>
    <xdr:to>
      <xdr:col>9</xdr:col>
      <xdr:colOff>423333</xdr:colOff>
      <xdr:row>90</xdr:row>
      <xdr:rowOff>164630</xdr:rowOff>
    </xdr:to>
    <xdr:cxnSp macro="">
      <xdr:nvCxnSpPr>
        <xdr:cNvPr id="115" name="Straight Connector 114">
          <a:extLst>
            <a:ext uri="{FF2B5EF4-FFF2-40B4-BE49-F238E27FC236}">
              <a16:creationId xmlns:a16="http://schemas.microsoft.com/office/drawing/2014/main" id="{AE2747F4-A9C0-7244-9153-B0B2F550542B}"/>
            </a:ext>
          </a:extLst>
        </xdr:cNvPr>
        <xdr:cNvCxnSpPr/>
      </xdr:nvCxnSpPr>
      <xdr:spPr>
        <a:xfrm>
          <a:off x="13517139167" y="17090907"/>
          <a:ext cx="1458148" cy="137442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456261</xdr:colOff>
      <xdr:row>83</xdr:row>
      <xdr:rowOff>142521</xdr:rowOff>
    </xdr:from>
    <xdr:ext cx="137853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E3D36FDD-FF00-434F-B096-7A71E179544C}"/>
                </a:ext>
              </a:extLst>
            </xdr:cNvPr>
            <xdr:cNvSpPr txBox="1"/>
          </xdr:nvSpPr>
          <xdr:spPr>
            <a:xfrm>
              <a:off x="13518204201" y="17020821"/>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E3D36FDD-FF00-434F-B096-7A71E179544C}"/>
                </a:ext>
              </a:extLst>
            </xdr:cNvPr>
            <xdr:cNvSpPr txBox="1"/>
          </xdr:nvSpPr>
          <xdr:spPr>
            <a:xfrm>
              <a:off x="13518204201" y="17020821"/>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6</xdr:col>
      <xdr:colOff>691446</xdr:colOff>
      <xdr:row>90</xdr:row>
      <xdr:rowOff>67262</xdr:rowOff>
    </xdr:from>
    <xdr:ext cx="13785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27E082-6A7F-0A49-9370-2F009A6237A2}"/>
                </a:ext>
              </a:extLst>
            </xdr:cNvPr>
            <xdr:cNvSpPr txBox="1"/>
          </xdr:nvSpPr>
          <xdr:spPr>
            <a:xfrm>
              <a:off x="13517969016" y="18367962"/>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B227E082-6A7F-0A49-9370-2F009A6237A2}"/>
                </a:ext>
              </a:extLst>
            </xdr:cNvPr>
            <xdr:cNvSpPr txBox="1"/>
          </xdr:nvSpPr>
          <xdr:spPr>
            <a:xfrm>
              <a:off x="13517969016" y="18367962"/>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310445</xdr:colOff>
      <xdr:row>87</xdr:row>
      <xdr:rowOff>159926</xdr:rowOff>
    </xdr:from>
    <xdr:to>
      <xdr:col>8</xdr:col>
      <xdr:colOff>451556</xdr:colOff>
      <xdr:row>88</xdr:row>
      <xdr:rowOff>79963</xdr:rowOff>
    </xdr:to>
    <xdr:sp macro="" textlink="">
      <xdr:nvSpPr>
        <xdr:cNvPr id="118" name="Oval 117">
          <a:extLst>
            <a:ext uri="{FF2B5EF4-FFF2-40B4-BE49-F238E27FC236}">
              <a16:creationId xmlns:a16="http://schemas.microsoft.com/office/drawing/2014/main" id="{FBE7C452-7B12-FD43-AFD8-204D0B3A605E}"/>
            </a:ext>
          </a:extLst>
        </xdr:cNvPr>
        <xdr:cNvSpPr/>
      </xdr:nvSpPr>
      <xdr:spPr>
        <a:xfrm>
          <a:off x="13517936444" y="17851026"/>
          <a:ext cx="141111" cy="1232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583260</xdr:colOff>
      <xdr:row>82</xdr:row>
      <xdr:rowOff>127000</xdr:rowOff>
    </xdr:from>
    <xdr:to>
      <xdr:col>9</xdr:col>
      <xdr:colOff>479778</xdr:colOff>
      <xdr:row>89</xdr:row>
      <xdr:rowOff>37630</xdr:rowOff>
    </xdr:to>
    <xdr:cxnSp macro="">
      <xdr:nvCxnSpPr>
        <xdr:cNvPr id="119" name="Straight Connector 118">
          <a:extLst>
            <a:ext uri="{FF2B5EF4-FFF2-40B4-BE49-F238E27FC236}">
              <a16:creationId xmlns:a16="http://schemas.microsoft.com/office/drawing/2014/main" id="{329EA291-16C0-CF4B-8173-BCC9A7C243DB}"/>
            </a:ext>
          </a:extLst>
        </xdr:cNvPr>
        <xdr:cNvCxnSpPr/>
      </xdr:nvCxnSpPr>
      <xdr:spPr>
        <a:xfrm flipV="1">
          <a:off x="13517082722" y="16802100"/>
          <a:ext cx="1547518" cy="13330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616186</xdr:colOff>
      <xdr:row>86</xdr:row>
      <xdr:rowOff>70556</xdr:rowOff>
    </xdr:from>
    <xdr:to>
      <xdr:col>8</xdr:col>
      <xdr:colOff>757297</xdr:colOff>
      <xdr:row>86</xdr:row>
      <xdr:rowOff>192852</xdr:rowOff>
    </xdr:to>
    <xdr:sp macro="" textlink="">
      <xdr:nvSpPr>
        <xdr:cNvPr id="120" name="Oval 119">
          <a:extLst>
            <a:ext uri="{FF2B5EF4-FFF2-40B4-BE49-F238E27FC236}">
              <a16:creationId xmlns:a16="http://schemas.microsoft.com/office/drawing/2014/main" id="{80D61CE9-095A-9A43-BBE2-C3FC1076207D}"/>
            </a:ext>
          </a:extLst>
        </xdr:cNvPr>
        <xdr:cNvSpPr/>
      </xdr:nvSpPr>
      <xdr:spPr>
        <a:xfrm>
          <a:off x="13517630703" y="17558456"/>
          <a:ext cx="141111" cy="12229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6</xdr:col>
      <xdr:colOff>639705</xdr:colOff>
      <xdr:row>82</xdr:row>
      <xdr:rowOff>6114</xdr:rowOff>
    </xdr:from>
    <xdr:ext cx="137853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FD9309D8-FB54-A747-A4C8-7A157244CB05}"/>
                </a:ext>
              </a:extLst>
            </xdr:cNvPr>
            <xdr:cNvSpPr txBox="1"/>
          </xdr:nvSpPr>
          <xdr:spPr>
            <a:xfrm>
              <a:off x="13518020757" y="16681214"/>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FD9309D8-FB54-A747-A4C8-7A157244CB05}"/>
                </a:ext>
              </a:extLst>
            </xdr:cNvPr>
            <xdr:cNvSpPr txBox="1"/>
          </xdr:nvSpPr>
          <xdr:spPr>
            <a:xfrm>
              <a:off x="13518020757" y="16681214"/>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7</xdr:col>
      <xdr:colOff>747890</xdr:colOff>
      <xdr:row>80</xdr:row>
      <xdr:rowOff>141110</xdr:rowOff>
    </xdr:from>
    <xdr:to>
      <xdr:col>9</xdr:col>
      <xdr:colOff>644408</xdr:colOff>
      <xdr:row>87</xdr:row>
      <xdr:rowOff>51740</xdr:rowOff>
    </xdr:to>
    <xdr:cxnSp macro="">
      <xdr:nvCxnSpPr>
        <xdr:cNvPr id="122" name="Straight Connector 121">
          <a:extLst>
            <a:ext uri="{FF2B5EF4-FFF2-40B4-BE49-F238E27FC236}">
              <a16:creationId xmlns:a16="http://schemas.microsoft.com/office/drawing/2014/main" id="{7EFC1531-BC8A-654A-B413-7412B926C0AA}"/>
            </a:ext>
          </a:extLst>
        </xdr:cNvPr>
        <xdr:cNvCxnSpPr/>
      </xdr:nvCxnSpPr>
      <xdr:spPr>
        <a:xfrm flipV="1">
          <a:off x="13516918092" y="16409810"/>
          <a:ext cx="1547518" cy="13330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89371</xdr:colOff>
      <xdr:row>84</xdr:row>
      <xdr:rowOff>174037</xdr:rowOff>
    </xdr:from>
    <xdr:to>
      <xdr:col>9</xdr:col>
      <xdr:colOff>230482</xdr:colOff>
      <xdr:row>85</xdr:row>
      <xdr:rowOff>94074</xdr:rowOff>
    </xdr:to>
    <xdr:sp macro="" textlink="">
      <xdr:nvSpPr>
        <xdr:cNvPr id="123" name="Oval 122">
          <a:extLst>
            <a:ext uri="{FF2B5EF4-FFF2-40B4-BE49-F238E27FC236}">
              <a16:creationId xmlns:a16="http://schemas.microsoft.com/office/drawing/2014/main" id="{92E86E57-1322-1A4E-9E93-95A0970E7190}"/>
            </a:ext>
          </a:extLst>
        </xdr:cNvPr>
        <xdr:cNvSpPr/>
      </xdr:nvSpPr>
      <xdr:spPr>
        <a:xfrm>
          <a:off x="13517332018" y="17255537"/>
          <a:ext cx="141111" cy="1232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oneCellAnchor>
    <xdr:from>
      <xdr:col>6</xdr:col>
      <xdr:colOff>818446</xdr:colOff>
      <xdr:row>80</xdr:row>
      <xdr:rowOff>34336</xdr:rowOff>
    </xdr:from>
    <xdr:ext cx="1378538"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2C50BDF0-B238-154C-9496-B2BF2F364FBE}"/>
                </a:ext>
              </a:extLst>
            </xdr:cNvPr>
            <xdr:cNvSpPr txBox="1"/>
          </xdr:nvSpPr>
          <xdr:spPr>
            <a:xfrm>
              <a:off x="13517842016" y="16303036"/>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m:t>
                        </m:r>
                      </m:sub>
                    </m:sSub>
                  </m:oMath>
                </m:oMathPara>
              </a14:m>
              <a:endParaRPr lang="en-US" sz="1100"/>
            </a:p>
          </xdr:txBody>
        </xdr:sp>
      </mc:Choice>
      <mc:Fallback xmlns="">
        <xdr:sp macro="" textlink="">
          <xdr:nvSpPr>
            <xdr:cNvPr id="124" name="TextBox 123">
              <a:extLst>
                <a:ext uri="{FF2B5EF4-FFF2-40B4-BE49-F238E27FC236}">
                  <a16:creationId xmlns:a16="http://schemas.microsoft.com/office/drawing/2014/main" id="{2C50BDF0-B238-154C-9496-B2BF2F364FBE}"/>
                </a:ext>
              </a:extLst>
            </xdr:cNvPr>
            <xdr:cNvSpPr txBox="1"/>
          </xdr:nvSpPr>
          <xdr:spPr>
            <a:xfrm>
              <a:off x="13517842016" y="16303036"/>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𝑆_2</a:t>
              </a:r>
              <a:endParaRPr lang="en-US" sz="1100"/>
            </a:p>
          </xdr:txBody>
        </xdr:sp>
      </mc:Fallback>
    </mc:AlternateContent>
    <xdr:clientData/>
  </xdr:oneCellAnchor>
  <xdr:twoCellAnchor>
    <xdr:from>
      <xdr:col>8</xdr:col>
      <xdr:colOff>653816</xdr:colOff>
      <xdr:row>87</xdr:row>
      <xdr:rowOff>0</xdr:rowOff>
    </xdr:from>
    <xdr:to>
      <xdr:col>9</xdr:col>
      <xdr:colOff>517408</xdr:colOff>
      <xdr:row>89</xdr:row>
      <xdr:rowOff>79964</xdr:rowOff>
    </xdr:to>
    <xdr:sp macro="" textlink="">
      <xdr:nvSpPr>
        <xdr:cNvPr id="125" name="Rounded Rectangle 124">
          <a:extLst>
            <a:ext uri="{FF2B5EF4-FFF2-40B4-BE49-F238E27FC236}">
              <a16:creationId xmlns:a16="http://schemas.microsoft.com/office/drawing/2014/main" id="{7F7985C6-A4F0-D641-86A6-BB8DBFDAE3F2}"/>
            </a:ext>
          </a:extLst>
        </xdr:cNvPr>
        <xdr:cNvSpPr/>
      </xdr:nvSpPr>
      <xdr:spPr>
        <a:xfrm>
          <a:off x="13517045092" y="17691100"/>
          <a:ext cx="689092" cy="486364"/>
        </a:xfrm>
        <a:prstGeom prst="roundRect">
          <a:avLst/>
        </a:prstGeom>
        <a:solidFill>
          <a:schemeClr val="accent1">
            <a:alpha val="36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120791</xdr:colOff>
      <xdr:row>85</xdr:row>
      <xdr:rowOff>80716</xdr:rowOff>
    </xdr:from>
    <xdr:to>
      <xdr:col>9</xdr:col>
      <xdr:colOff>501791</xdr:colOff>
      <xdr:row>90</xdr:row>
      <xdr:rowOff>118346</xdr:rowOff>
    </xdr:to>
    <xdr:sp macro="" textlink="">
      <xdr:nvSpPr>
        <xdr:cNvPr id="126" name="Rounded Rectangle 125">
          <a:extLst>
            <a:ext uri="{FF2B5EF4-FFF2-40B4-BE49-F238E27FC236}">
              <a16:creationId xmlns:a16="http://schemas.microsoft.com/office/drawing/2014/main" id="{3252E380-C9DC-8D4E-8118-479331084FDE}"/>
            </a:ext>
          </a:extLst>
        </xdr:cNvPr>
        <xdr:cNvSpPr/>
      </xdr:nvSpPr>
      <xdr:spPr>
        <a:xfrm>
          <a:off x="13517060709" y="17365416"/>
          <a:ext cx="381000" cy="1053630"/>
        </a:xfrm>
        <a:prstGeom prst="roundRect">
          <a:avLst/>
        </a:prstGeom>
        <a:solidFill>
          <a:srgbClr val="FF8AD8">
            <a:alpha val="36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206963</xdr:colOff>
      <xdr:row>85</xdr:row>
      <xdr:rowOff>197556</xdr:rowOff>
    </xdr:from>
    <xdr:to>
      <xdr:col>10</xdr:col>
      <xdr:colOff>536224</xdr:colOff>
      <xdr:row>86</xdr:row>
      <xdr:rowOff>192851</xdr:rowOff>
    </xdr:to>
    <xdr:sp macro="" textlink="">
      <xdr:nvSpPr>
        <xdr:cNvPr id="127" name="Rounded Rectangle 126">
          <a:extLst>
            <a:ext uri="{FF2B5EF4-FFF2-40B4-BE49-F238E27FC236}">
              <a16:creationId xmlns:a16="http://schemas.microsoft.com/office/drawing/2014/main" id="{BA21AD9C-AD9C-8943-8684-D6FDDCEE2D7A}"/>
            </a:ext>
          </a:extLst>
        </xdr:cNvPr>
        <xdr:cNvSpPr/>
      </xdr:nvSpPr>
      <xdr:spPr>
        <a:xfrm>
          <a:off x="13516200776" y="17482256"/>
          <a:ext cx="329261" cy="198495"/>
        </a:xfrm>
        <a:prstGeom prst="roundRect">
          <a:avLst/>
        </a:prstGeom>
        <a:solidFill>
          <a:schemeClr val="accent1">
            <a:alpha val="36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137161</xdr:colOff>
      <xdr:row>89</xdr:row>
      <xdr:rowOff>34996</xdr:rowOff>
    </xdr:from>
    <xdr:to>
      <xdr:col>10</xdr:col>
      <xdr:colOff>649112</xdr:colOff>
      <xdr:row>90</xdr:row>
      <xdr:rowOff>132080</xdr:rowOff>
    </xdr:to>
    <xdr:sp macro="" textlink="">
      <xdr:nvSpPr>
        <xdr:cNvPr id="128" name="Rounded Rectangle 127">
          <a:extLst>
            <a:ext uri="{FF2B5EF4-FFF2-40B4-BE49-F238E27FC236}">
              <a16:creationId xmlns:a16="http://schemas.microsoft.com/office/drawing/2014/main" id="{2619514B-E5C4-7B4C-AF63-D9F4734BD082}"/>
            </a:ext>
          </a:extLst>
        </xdr:cNvPr>
        <xdr:cNvSpPr/>
      </xdr:nvSpPr>
      <xdr:spPr>
        <a:xfrm>
          <a:off x="13516087888" y="18132496"/>
          <a:ext cx="511951" cy="300284"/>
        </a:xfrm>
        <a:prstGeom prst="roundRect">
          <a:avLst/>
        </a:prstGeom>
        <a:solidFill>
          <a:srgbClr val="FF8AD8">
            <a:alpha val="36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90997</xdr:colOff>
      <xdr:row>156</xdr:row>
      <xdr:rowOff>185950</xdr:rowOff>
    </xdr:from>
    <xdr:to>
      <xdr:col>10</xdr:col>
      <xdr:colOff>597415</xdr:colOff>
      <xdr:row>156</xdr:row>
      <xdr:rowOff>197819</xdr:rowOff>
    </xdr:to>
    <xdr:cxnSp macro="">
      <xdr:nvCxnSpPr>
        <xdr:cNvPr id="129" name="Straight Arrow Connector 128">
          <a:extLst>
            <a:ext uri="{FF2B5EF4-FFF2-40B4-BE49-F238E27FC236}">
              <a16:creationId xmlns:a16="http://schemas.microsoft.com/office/drawing/2014/main" id="{19236C67-CDAA-8643-ADAD-2A91D14186A8}"/>
            </a:ext>
          </a:extLst>
        </xdr:cNvPr>
        <xdr:cNvCxnSpPr/>
      </xdr:nvCxnSpPr>
      <xdr:spPr>
        <a:xfrm flipV="1">
          <a:off x="13516139585" y="31897850"/>
          <a:ext cx="1331918"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498505</xdr:colOff>
      <xdr:row>152</xdr:row>
      <xdr:rowOff>27695</xdr:rowOff>
    </xdr:from>
    <xdr:to>
      <xdr:col>10</xdr:col>
      <xdr:colOff>502461</xdr:colOff>
      <xdr:row>157</xdr:row>
      <xdr:rowOff>71215</xdr:rowOff>
    </xdr:to>
    <xdr:cxnSp macro="">
      <xdr:nvCxnSpPr>
        <xdr:cNvPr id="130" name="Straight Arrow Connector 129">
          <a:extLst>
            <a:ext uri="{FF2B5EF4-FFF2-40B4-BE49-F238E27FC236}">
              <a16:creationId xmlns:a16="http://schemas.microsoft.com/office/drawing/2014/main" id="{489189D8-29FC-9F48-88A4-694E6530D262}"/>
            </a:ext>
          </a:extLst>
        </xdr:cNvPr>
        <xdr:cNvCxnSpPr/>
      </xdr:nvCxnSpPr>
      <xdr:spPr>
        <a:xfrm flipH="1" flipV="1">
          <a:off x="13516234539" y="30926795"/>
          <a:ext cx="3956" cy="105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11870</xdr:colOff>
      <xdr:row>151</xdr:row>
      <xdr:rowOff>55152</xdr:rowOff>
    </xdr:from>
    <xdr:ext cx="886210"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F23F5883-BE09-7942-B035-E2E3C75FE79B}"/>
                </a:ext>
              </a:extLst>
            </xdr:cNvPr>
            <xdr:cNvSpPr txBox="1"/>
          </xdr:nvSpPr>
          <xdr:spPr>
            <a:xfrm>
              <a:off x="135158389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F23F5883-BE09-7942-B035-E2E3C75FE79B}"/>
                </a:ext>
              </a:extLst>
            </xdr:cNvPr>
            <xdr:cNvSpPr txBox="1"/>
          </xdr:nvSpPr>
          <xdr:spPr>
            <a:xfrm>
              <a:off x="135158389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332337</xdr:colOff>
      <xdr:row>156</xdr:row>
      <xdr:rowOff>74933</xdr:rowOff>
    </xdr:from>
    <xdr:ext cx="886210"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4895483A-3991-3C4A-9137-F4BE88558816}"/>
                </a:ext>
              </a:extLst>
            </xdr:cNvPr>
            <xdr:cNvSpPr txBox="1"/>
          </xdr:nvSpPr>
          <xdr:spPr>
            <a:xfrm>
              <a:off x="135171694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4895483A-3991-3C4A-9137-F4BE88558816}"/>
                </a:ext>
              </a:extLst>
            </xdr:cNvPr>
            <xdr:cNvSpPr txBox="1"/>
          </xdr:nvSpPr>
          <xdr:spPr>
            <a:xfrm>
              <a:off x="135171694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9</xdr:col>
      <xdr:colOff>356074</xdr:colOff>
      <xdr:row>152</xdr:row>
      <xdr:rowOff>178038</xdr:rowOff>
    </xdr:from>
    <xdr:to>
      <xdr:col>10</xdr:col>
      <xdr:colOff>270046</xdr:colOff>
      <xdr:row>155</xdr:row>
      <xdr:rowOff>174082</xdr:rowOff>
    </xdr:to>
    <xdr:cxnSp macro="">
      <xdr:nvCxnSpPr>
        <xdr:cNvPr id="133" name="Straight Connector 132">
          <a:extLst>
            <a:ext uri="{FF2B5EF4-FFF2-40B4-BE49-F238E27FC236}">
              <a16:creationId xmlns:a16="http://schemas.microsoft.com/office/drawing/2014/main" id="{2FC3CA23-3DA4-F840-A9BD-C4958EA8D309}"/>
            </a:ext>
          </a:extLst>
        </xdr:cNvPr>
        <xdr:cNvCxnSpPr/>
      </xdr:nvCxnSpPr>
      <xdr:spPr>
        <a:xfrm>
          <a:off x="13516466954" y="31077138"/>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672587</xdr:colOff>
      <xdr:row>155</xdr:row>
      <xdr:rowOff>63064</xdr:rowOff>
    </xdr:from>
    <xdr:ext cx="886210"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6A9BA662-DA91-6D41-9A3A-59049B348EFE}"/>
                </a:ext>
              </a:extLst>
            </xdr:cNvPr>
            <xdr:cNvSpPr txBox="1"/>
          </xdr:nvSpPr>
          <xdr:spPr>
            <a:xfrm>
              <a:off x="13516829203" y="315717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6A9BA662-DA91-6D41-9A3A-59049B348EFE}"/>
                </a:ext>
              </a:extLst>
            </xdr:cNvPr>
            <xdr:cNvSpPr txBox="1"/>
          </xdr:nvSpPr>
          <xdr:spPr>
            <a:xfrm>
              <a:off x="13516829203" y="315717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12</xdr:col>
      <xdr:colOff>90997</xdr:colOff>
      <xdr:row>156</xdr:row>
      <xdr:rowOff>185950</xdr:rowOff>
    </xdr:from>
    <xdr:to>
      <xdr:col>13</xdr:col>
      <xdr:colOff>597415</xdr:colOff>
      <xdr:row>156</xdr:row>
      <xdr:rowOff>197819</xdr:rowOff>
    </xdr:to>
    <xdr:cxnSp macro="">
      <xdr:nvCxnSpPr>
        <xdr:cNvPr id="135" name="Straight Arrow Connector 134">
          <a:extLst>
            <a:ext uri="{FF2B5EF4-FFF2-40B4-BE49-F238E27FC236}">
              <a16:creationId xmlns:a16="http://schemas.microsoft.com/office/drawing/2014/main" id="{283E6C73-109E-4A4B-9409-0810C506D4A0}"/>
            </a:ext>
          </a:extLst>
        </xdr:cNvPr>
        <xdr:cNvCxnSpPr/>
      </xdr:nvCxnSpPr>
      <xdr:spPr>
        <a:xfrm flipV="1">
          <a:off x="13513663085" y="31897850"/>
          <a:ext cx="1331918"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498505</xdr:colOff>
      <xdr:row>152</xdr:row>
      <xdr:rowOff>27695</xdr:rowOff>
    </xdr:from>
    <xdr:to>
      <xdr:col>13</xdr:col>
      <xdr:colOff>502461</xdr:colOff>
      <xdr:row>157</xdr:row>
      <xdr:rowOff>71215</xdr:rowOff>
    </xdr:to>
    <xdr:cxnSp macro="">
      <xdr:nvCxnSpPr>
        <xdr:cNvPr id="136" name="Straight Arrow Connector 135">
          <a:extLst>
            <a:ext uri="{FF2B5EF4-FFF2-40B4-BE49-F238E27FC236}">
              <a16:creationId xmlns:a16="http://schemas.microsoft.com/office/drawing/2014/main" id="{79577D23-8C97-0A42-870A-A98639476DB8}"/>
            </a:ext>
          </a:extLst>
        </xdr:cNvPr>
        <xdr:cNvCxnSpPr/>
      </xdr:nvCxnSpPr>
      <xdr:spPr>
        <a:xfrm flipH="1" flipV="1">
          <a:off x="13513758039" y="30926795"/>
          <a:ext cx="3956" cy="105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11870</xdr:colOff>
      <xdr:row>151</xdr:row>
      <xdr:rowOff>55152</xdr:rowOff>
    </xdr:from>
    <xdr:ext cx="886210"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832153CD-8BB4-7240-A8E6-CB4416B3B705}"/>
                </a:ext>
              </a:extLst>
            </xdr:cNvPr>
            <xdr:cNvSpPr txBox="1"/>
          </xdr:nvSpPr>
          <xdr:spPr>
            <a:xfrm>
              <a:off x="135133624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832153CD-8BB4-7240-A8E6-CB4416B3B705}"/>
                </a:ext>
              </a:extLst>
            </xdr:cNvPr>
            <xdr:cNvSpPr txBox="1"/>
          </xdr:nvSpPr>
          <xdr:spPr>
            <a:xfrm>
              <a:off x="135133624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332337</xdr:colOff>
      <xdr:row>156</xdr:row>
      <xdr:rowOff>74933</xdr:rowOff>
    </xdr:from>
    <xdr:ext cx="886210"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40240392-8F3A-564C-9175-9077B7857F3D}"/>
                </a:ext>
              </a:extLst>
            </xdr:cNvPr>
            <xdr:cNvSpPr txBox="1"/>
          </xdr:nvSpPr>
          <xdr:spPr>
            <a:xfrm>
              <a:off x="135146929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40240392-8F3A-564C-9175-9077B7857F3D}"/>
                </a:ext>
              </a:extLst>
            </xdr:cNvPr>
            <xdr:cNvSpPr txBox="1"/>
          </xdr:nvSpPr>
          <xdr:spPr>
            <a:xfrm>
              <a:off x="135146929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12</xdr:col>
      <xdr:colOff>356074</xdr:colOff>
      <xdr:row>152</xdr:row>
      <xdr:rowOff>178038</xdr:rowOff>
    </xdr:from>
    <xdr:to>
      <xdr:col>13</xdr:col>
      <xdr:colOff>270046</xdr:colOff>
      <xdr:row>155</xdr:row>
      <xdr:rowOff>174082</xdr:rowOff>
    </xdr:to>
    <xdr:cxnSp macro="">
      <xdr:nvCxnSpPr>
        <xdr:cNvPr id="139" name="Straight Connector 138">
          <a:extLst>
            <a:ext uri="{FF2B5EF4-FFF2-40B4-BE49-F238E27FC236}">
              <a16:creationId xmlns:a16="http://schemas.microsoft.com/office/drawing/2014/main" id="{2904397E-3592-8D49-8341-A8EE9FDBF171}"/>
            </a:ext>
          </a:extLst>
        </xdr:cNvPr>
        <xdr:cNvCxnSpPr/>
      </xdr:nvCxnSpPr>
      <xdr:spPr>
        <a:xfrm>
          <a:off x="13513990454" y="31077138"/>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460920</xdr:colOff>
      <xdr:row>155</xdr:row>
      <xdr:rowOff>88464</xdr:rowOff>
    </xdr:from>
    <xdr:ext cx="886210" cy="181525"/>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A129D532-2E17-AE46-9A10-1FFC76E80345}"/>
                </a:ext>
              </a:extLst>
            </xdr:cNvPr>
            <xdr:cNvSpPr txBox="1"/>
          </xdr:nvSpPr>
          <xdr:spPr>
            <a:xfrm>
              <a:off x="13514564370" y="31597164"/>
              <a:ext cx="886210"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𝑆𝐹𝐵</m:t>
                        </m:r>
                        <m:d>
                          <m:dPr>
                            <m:ctrlPr>
                              <a:rPr lang="en-US" sz="1100" b="0" i="1">
                                <a:latin typeface="Cambria Math" panose="02040503050406030204" pitchFamily="18" charset="0"/>
                              </a:rPr>
                            </m:ctrlPr>
                          </m:dPr>
                          <m:e>
                            <m:r>
                              <a:rPr lang="en-US" sz="1100" b="0" i="1">
                                <a:latin typeface="Cambria Math" panose="02040503050406030204" pitchFamily="18" charset="0"/>
                              </a:rPr>
                              <m:t>0</m:t>
                            </m:r>
                          </m:e>
                        </m:d>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A129D532-2E17-AE46-9A10-1FFC76E80345}"/>
                </a:ext>
              </a:extLst>
            </xdr:cNvPr>
            <xdr:cNvSpPr txBox="1"/>
          </xdr:nvSpPr>
          <xdr:spPr>
            <a:xfrm>
              <a:off x="13514564370" y="31597164"/>
              <a:ext cx="886210"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𝑆𝐹𝐵(0) </a:t>
              </a:r>
              <a:endParaRPr lang="en-US" sz="1100"/>
            </a:p>
          </xdr:txBody>
        </xdr:sp>
      </mc:Fallback>
    </mc:AlternateContent>
    <xdr:clientData/>
  </xdr:oneCellAnchor>
  <xdr:twoCellAnchor>
    <xdr:from>
      <xdr:col>16</xdr:col>
      <xdr:colOff>90997</xdr:colOff>
      <xdr:row>156</xdr:row>
      <xdr:rowOff>185950</xdr:rowOff>
    </xdr:from>
    <xdr:to>
      <xdr:col>17</xdr:col>
      <xdr:colOff>597415</xdr:colOff>
      <xdr:row>156</xdr:row>
      <xdr:rowOff>197819</xdr:rowOff>
    </xdr:to>
    <xdr:cxnSp macro="">
      <xdr:nvCxnSpPr>
        <xdr:cNvPr id="141" name="Straight Arrow Connector 140">
          <a:extLst>
            <a:ext uri="{FF2B5EF4-FFF2-40B4-BE49-F238E27FC236}">
              <a16:creationId xmlns:a16="http://schemas.microsoft.com/office/drawing/2014/main" id="{DDD1E4A7-A3ED-AB46-8F3B-7604C4DFC81D}"/>
            </a:ext>
          </a:extLst>
        </xdr:cNvPr>
        <xdr:cNvCxnSpPr/>
      </xdr:nvCxnSpPr>
      <xdr:spPr>
        <a:xfrm flipV="1">
          <a:off x="13510361085" y="31897850"/>
          <a:ext cx="1331918"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498505</xdr:colOff>
      <xdr:row>152</xdr:row>
      <xdr:rowOff>27695</xdr:rowOff>
    </xdr:from>
    <xdr:to>
      <xdr:col>17</xdr:col>
      <xdr:colOff>502461</xdr:colOff>
      <xdr:row>157</xdr:row>
      <xdr:rowOff>71215</xdr:rowOff>
    </xdr:to>
    <xdr:cxnSp macro="">
      <xdr:nvCxnSpPr>
        <xdr:cNvPr id="142" name="Straight Arrow Connector 141">
          <a:extLst>
            <a:ext uri="{FF2B5EF4-FFF2-40B4-BE49-F238E27FC236}">
              <a16:creationId xmlns:a16="http://schemas.microsoft.com/office/drawing/2014/main" id="{BAAE02BD-A8A2-154E-9362-6151E2BC7124}"/>
            </a:ext>
          </a:extLst>
        </xdr:cNvPr>
        <xdr:cNvCxnSpPr/>
      </xdr:nvCxnSpPr>
      <xdr:spPr>
        <a:xfrm flipH="1" flipV="1">
          <a:off x="13510456039" y="30926795"/>
          <a:ext cx="3956" cy="105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11870</xdr:colOff>
      <xdr:row>151</xdr:row>
      <xdr:rowOff>55152</xdr:rowOff>
    </xdr:from>
    <xdr:ext cx="886210"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B5B068FA-DA06-3B4B-9F49-7FFC77D79F26}"/>
                </a:ext>
              </a:extLst>
            </xdr:cNvPr>
            <xdr:cNvSpPr txBox="1"/>
          </xdr:nvSpPr>
          <xdr:spPr>
            <a:xfrm>
              <a:off x="135100604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B5B068FA-DA06-3B4B-9F49-7FFC77D79F26}"/>
                </a:ext>
              </a:extLst>
            </xdr:cNvPr>
            <xdr:cNvSpPr txBox="1"/>
          </xdr:nvSpPr>
          <xdr:spPr>
            <a:xfrm>
              <a:off x="135100604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332337</xdr:colOff>
      <xdr:row>156</xdr:row>
      <xdr:rowOff>74933</xdr:rowOff>
    </xdr:from>
    <xdr:ext cx="886210" cy="172227"/>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DA94F2D5-B631-4A49-B683-02B8D85991C7}"/>
                </a:ext>
              </a:extLst>
            </xdr:cNvPr>
            <xdr:cNvSpPr txBox="1"/>
          </xdr:nvSpPr>
          <xdr:spPr>
            <a:xfrm>
              <a:off x="135113909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4" name="TextBox 143">
              <a:extLst>
                <a:ext uri="{FF2B5EF4-FFF2-40B4-BE49-F238E27FC236}">
                  <a16:creationId xmlns:a16="http://schemas.microsoft.com/office/drawing/2014/main" id="{DA94F2D5-B631-4A49-B683-02B8D85991C7}"/>
                </a:ext>
              </a:extLst>
            </xdr:cNvPr>
            <xdr:cNvSpPr txBox="1"/>
          </xdr:nvSpPr>
          <xdr:spPr>
            <a:xfrm>
              <a:off x="135113909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16</xdr:col>
      <xdr:colOff>356074</xdr:colOff>
      <xdr:row>152</xdr:row>
      <xdr:rowOff>178038</xdr:rowOff>
    </xdr:from>
    <xdr:to>
      <xdr:col>17</xdr:col>
      <xdr:colOff>270046</xdr:colOff>
      <xdr:row>155</xdr:row>
      <xdr:rowOff>174082</xdr:rowOff>
    </xdr:to>
    <xdr:cxnSp macro="">
      <xdr:nvCxnSpPr>
        <xdr:cNvPr id="145" name="Straight Connector 144">
          <a:extLst>
            <a:ext uri="{FF2B5EF4-FFF2-40B4-BE49-F238E27FC236}">
              <a16:creationId xmlns:a16="http://schemas.microsoft.com/office/drawing/2014/main" id="{84C26FD1-D2A7-864E-B488-5B24F3F9A3FD}"/>
            </a:ext>
          </a:extLst>
        </xdr:cNvPr>
        <xdr:cNvCxnSpPr/>
      </xdr:nvCxnSpPr>
      <xdr:spPr>
        <a:xfrm>
          <a:off x="13510688454" y="31077138"/>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15</xdr:col>
      <xdr:colOff>672587</xdr:colOff>
      <xdr:row>155</xdr:row>
      <xdr:rowOff>63064</xdr:rowOff>
    </xdr:from>
    <xdr:ext cx="886210"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FD0F958B-C18B-1C49-9E78-DEFCC13C1E17}"/>
                </a:ext>
              </a:extLst>
            </xdr:cNvPr>
            <xdr:cNvSpPr txBox="1"/>
          </xdr:nvSpPr>
          <xdr:spPr>
            <a:xfrm>
              <a:off x="13511050703" y="315717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46" name="TextBox 145">
              <a:extLst>
                <a:ext uri="{FF2B5EF4-FFF2-40B4-BE49-F238E27FC236}">
                  <a16:creationId xmlns:a16="http://schemas.microsoft.com/office/drawing/2014/main" id="{FD0F958B-C18B-1C49-9E78-DEFCC13C1E17}"/>
                </a:ext>
              </a:extLst>
            </xdr:cNvPr>
            <xdr:cNvSpPr txBox="1"/>
          </xdr:nvSpPr>
          <xdr:spPr>
            <a:xfrm>
              <a:off x="13511050703" y="315717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a:t>
              </a:r>
              <a:endParaRPr lang="en-US" sz="1100"/>
            </a:p>
          </xdr:txBody>
        </xdr:sp>
      </mc:Fallback>
    </mc:AlternateContent>
    <xdr:clientData/>
  </xdr:oneCellAnchor>
  <xdr:twoCellAnchor>
    <xdr:from>
      <xdr:col>12</xdr:col>
      <xdr:colOff>59741</xdr:colOff>
      <xdr:row>151</xdr:row>
      <xdr:rowOff>156871</xdr:rowOff>
    </xdr:from>
    <xdr:to>
      <xdr:col>12</xdr:col>
      <xdr:colOff>799213</xdr:colOff>
      <xdr:row>154</xdr:row>
      <xdr:rowOff>152915</xdr:rowOff>
    </xdr:to>
    <xdr:cxnSp macro="">
      <xdr:nvCxnSpPr>
        <xdr:cNvPr id="147" name="Straight Connector 146">
          <a:extLst>
            <a:ext uri="{FF2B5EF4-FFF2-40B4-BE49-F238E27FC236}">
              <a16:creationId xmlns:a16="http://schemas.microsoft.com/office/drawing/2014/main" id="{1012DD87-ACF8-CB49-A04C-9E472BB124CE}"/>
            </a:ext>
          </a:extLst>
        </xdr:cNvPr>
        <xdr:cNvCxnSpPr/>
      </xdr:nvCxnSpPr>
      <xdr:spPr>
        <a:xfrm>
          <a:off x="13514286787" y="30852771"/>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211153</xdr:colOff>
      <xdr:row>154</xdr:row>
      <xdr:rowOff>75764</xdr:rowOff>
    </xdr:from>
    <xdr:ext cx="886210" cy="181525"/>
    <mc:AlternateContent xmlns:mc="http://schemas.openxmlformats.org/markup-compatibility/2006" xmlns:a14="http://schemas.microsoft.com/office/drawing/2010/main">
      <mc:Choice Requires="a14">
        <xdr:sp macro="" textlink="">
          <xdr:nvSpPr>
            <xdr:cNvPr id="148" name="TextBox 147">
              <a:extLst>
                <a:ext uri="{FF2B5EF4-FFF2-40B4-BE49-F238E27FC236}">
                  <a16:creationId xmlns:a16="http://schemas.microsoft.com/office/drawing/2014/main" id="{6565F737-070C-9F42-8A96-C37FCDF86A4C}"/>
                </a:ext>
              </a:extLst>
            </xdr:cNvPr>
            <xdr:cNvSpPr txBox="1"/>
          </xdr:nvSpPr>
          <xdr:spPr>
            <a:xfrm>
              <a:off x="13514814137" y="31381264"/>
              <a:ext cx="886210"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𝑆𝐹𝐵</m:t>
                        </m:r>
                        <m:d>
                          <m:dPr>
                            <m:ctrlPr>
                              <a:rPr lang="en-US" sz="1100" b="0" i="1">
                                <a:latin typeface="Cambria Math" panose="02040503050406030204" pitchFamily="18" charset="0"/>
                              </a:rPr>
                            </m:ctrlPr>
                          </m:dPr>
                          <m:e>
                            <m:r>
                              <a:rPr lang="en-US" sz="1100" b="0" i="1">
                                <a:latin typeface="Cambria Math" panose="02040503050406030204" pitchFamily="18" charset="0"/>
                              </a:rPr>
                              <m:t>1</m:t>
                            </m:r>
                          </m:e>
                        </m:d>
                      </m:sub>
                    </m:sSub>
                  </m:oMath>
                </m:oMathPara>
              </a14:m>
              <a:endParaRPr lang="en-US" sz="1100"/>
            </a:p>
          </xdr:txBody>
        </xdr:sp>
      </mc:Choice>
      <mc:Fallback xmlns="">
        <xdr:sp macro="" textlink="">
          <xdr:nvSpPr>
            <xdr:cNvPr id="148" name="TextBox 147">
              <a:extLst>
                <a:ext uri="{FF2B5EF4-FFF2-40B4-BE49-F238E27FC236}">
                  <a16:creationId xmlns:a16="http://schemas.microsoft.com/office/drawing/2014/main" id="{6565F737-070C-9F42-8A96-C37FCDF86A4C}"/>
                </a:ext>
              </a:extLst>
            </xdr:cNvPr>
            <xdr:cNvSpPr txBox="1"/>
          </xdr:nvSpPr>
          <xdr:spPr>
            <a:xfrm>
              <a:off x="13514814137" y="31381264"/>
              <a:ext cx="886210"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𝑆𝐹𝐵(1) </a:t>
              </a:r>
              <a:endParaRPr lang="en-US" sz="1100"/>
            </a:p>
          </xdr:txBody>
        </xdr:sp>
      </mc:Fallback>
    </mc:AlternateContent>
    <xdr:clientData/>
  </xdr:oneCellAnchor>
  <xdr:twoCellAnchor>
    <xdr:from>
      <xdr:col>12</xdr:col>
      <xdr:colOff>427567</xdr:colOff>
      <xdr:row>153</xdr:row>
      <xdr:rowOff>50800</xdr:rowOff>
    </xdr:from>
    <xdr:to>
      <xdr:col>12</xdr:col>
      <xdr:colOff>673100</xdr:colOff>
      <xdr:row>154</xdr:row>
      <xdr:rowOff>93133</xdr:rowOff>
    </xdr:to>
    <xdr:cxnSp macro="">
      <xdr:nvCxnSpPr>
        <xdr:cNvPr id="149" name="Straight Arrow Connector 148">
          <a:extLst>
            <a:ext uri="{FF2B5EF4-FFF2-40B4-BE49-F238E27FC236}">
              <a16:creationId xmlns:a16="http://schemas.microsoft.com/office/drawing/2014/main" id="{D35B809C-34BF-6C4F-98EB-EB2EA097B2C7}"/>
            </a:ext>
          </a:extLst>
        </xdr:cNvPr>
        <xdr:cNvCxnSpPr/>
      </xdr:nvCxnSpPr>
      <xdr:spPr>
        <a:xfrm flipV="1">
          <a:off x="13514412900" y="31153100"/>
          <a:ext cx="245533" cy="2455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359834</xdr:colOff>
      <xdr:row>153</xdr:row>
      <xdr:rowOff>122767</xdr:rowOff>
    </xdr:from>
    <xdr:to>
      <xdr:col>16</xdr:col>
      <xdr:colOff>605367</xdr:colOff>
      <xdr:row>154</xdr:row>
      <xdr:rowOff>165100</xdr:rowOff>
    </xdr:to>
    <xdr:cxnSp macro="">
      <xdr:nvCxnSpPr>
        <xdr:cNvPr id="150" name="Straight Arrow Connector 149">
          <a:extLst>
            <a:ext uri="{FF2B5EF4-FFF2-40B4-BE49-F238E27FC236}">
              <a16:creationId xmlns:a16="http://schemas.microsoft.com/office/drawing/2014/main" id="{853396C4-EEB5-F545-B6F2-BDDE54E36220}"/>
            </a:ext>
          </a:extLst>
        </xdr:cNvPr>
        <xdr:cNvCxnSpPr/>
      </xdr:nvCxnSpPr>
      <xdr:spPr>
        <a:xfrm flipV="1">
          <a:off x="13511178633" y="31225067"/>
          <a:ext cx="245533" cy="2455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821741</xdr:colOff>
      <xdr:row>151</xdr:row>
      <xdr:rowOff>199205</xdr:rowOff>
    </xdr:from>
    <xdr:to>
      <xdr:col>16</xdr:col>
      <xdr:colOff>735713</xdr:colOff>
      <xdr:row>154</xdr:row>
      <xdr:rowOff>195249</xdr:rowOff>
    </xdr:to>
    <xdr:cxnSp macro="">
      <xdr:nvCxnSpPr>
        <xdr:cNvPr id="151" name="Straight Connector 150">
          <a:extLst>
            <a:ext uri="{FF2B5EF4-FFF2-40B4-BE49-F238E27FC236}">
              <a16:creationId xmlns:a16="http://schemas.microsoft.com/office/drawing/2014/main" id="{B443E96B-F9E1-3B4B-9F0C-44945D622BA7}"/>
            </a:ext>
          </a:extLst>
        </xdr:cNvPr>
        <xdr:cNvCxnSpPr/>
      </xdr:nvCxnSpPr>
      <xdr:spPr>
        <a:xfrm>
          <a:off x="13511048287" y="30895105"/>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15</xdr:col>
      <xdr:colOff>274654</xdr:colOff>
      <xdr:row>154</xdr:row>
      <xdr:rowOff>101164</xdr:rowOff>
    </xdr:from>
    <xdr:ext cx="886210"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1E94787D-78A3-A741-AA03-068DDDEFBBD0}"/>
                </a:ext>
              </a:extLst>
            </xdr:cNvPr>
            <xdr:cNvSpPr txBox="1"/>
          </xdr:nvSpPr>
          <xdr:spPr>
            <a:xfrm>
              <a:off x="13511448636" y="314066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2" name="TextBox 151">
              <a:extLst>
                <a:ext uri="{FF2B5EF4-FFF2-40B4-BE49-F238E27FC236}">
                  <a16:creationId xmlns:a16="http://schemas.microsoft.com/office/drawing/2014/main" id="{1E94787D-78A3-A741-AA03-068DDDEFBBD0}"/>
                </a:ext>
              </a:extLst>
            </xdr:cNvPr>
            <xdr:cNvSpPr txBox="1"/>
          </xdr:nvSpPr>
          <xdr:spPr>
            <a:xfrm>
              <a:off x="13511448636" y="314066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15</xdr:col>
      <xdr:colOff>674413</xdr:colOff>
      <xdr:row>151</xdr:row>
      <xdr:rowOff>166413</xdr:rowOff>
    </xdr:from>
    <xdr:to>
      <xdr:col>16</xdr:col>
      <xdr:colOff>734155</xdr:colOff>
      <xdr:row>156</xdr:row>
      <xdr:rowOff>50731</xdr:rowOff>
    </xdr:to>
    <xdr:cxnSp macro="">
      <xdr:nvCxnSpPr>
        <xdr:cNvPr id="153" name="Straight Connector 152">
          <a:extLst>
            <a:ext uri="{FF2B5EF4-FFF2-40B4-BE49-F238E27FC236}">
              <a16:creationId xmlns:a16="http://schemas.microsoft.com/office/drawing/2014/main" id="{17C99ADD-113A-F34F-AB61-F7B180EA2BCF}"/>
            </a:ext>
          </a:extLst>
        </xdr:cNvPr>
        <xdr:cNvCxnSpPr/>
      </xdr:nvCxnSpPr>
      <xdr:spPr>
        <a:xfrm flipH="1">
          <a:off x="13511049845" y="30862313"/>
          <a:ext cx="885242" cy="900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15</xdr:col>
      <xdr:colOff>138895</xdr:colOff>
      <xdr:row>151</xdr:row>
      <xdr:rowOff>74887</xdr:rowOff>
    </xdr:from>
    <xdr:ext cx="886210"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DD5565F0-A928-8142-A641-7A61FB2E4104}"/>
                </a:ext>
              </a:extLst>
            </xdr:cNvPr>
            <xdr:cNvSpPr txBox="1"/>
          </xdr:nvSpPr>
          <xdr:spPr>
            <a:xfrm>
              <a:off x="13511584395" y="30770787"/>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DD5565F0-A928-8142-A641-7A61FB2E4104}"/>
                </a:ext>
              </a:extLst>
            </xdr:cNvPr>
            <xdr:cNvSpPr txBox="1"/>
          </xdr:nvSpPr>
          <xdr:spPr>
            <a:xfrm>
              <a:off x="13511584395" y="30770787"/>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16</xdr:col>
      <xdr:colOff>455448</xdr:colOff>
      <xdr:row>154</xdr:row>
      <xdr:rowOff>197069</xdr:rowOff>
    </xdr:from>
    <xdr:to>
      <xdr:col>16</xdr:col>
      <xdr:colOff>573690</xdr:colOff>
      <xdr:row>155</xdr:row>
      <xdr:rowOff>113862</xdr:rowOff>
    </xdr:to>
    <xdr:sp macro="" textlink="">
      <xdr:nvSpPr>
        <xdr:cNvPr id="155" name="Oval 154">
          <a:extLst>
            <a:ext uri="{FF2B5EF4-FFF2-40B4-BE49-F238E27FC236}">
              <a16:creationId xmlns:a16="http://schemas.microsoft.com/office/drawing/2014/main" id="{C1E41055-B8F6-E948-A05C-530820E8AC33}"/>
            </a:ext>
          </a:extLst>
        </xdr:cNvPr>
        <xdr:cNvSpPr/>
      </xdr:nvSpPr>
      <xdr:spPr>
        <a:xfrm>
          <a:off x="13511210310" y="31502569"/>
          <a:ext cx="118242" cy="11999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16</xdr:col>
      <xdr:colOff>197069</xdr:colOff>
      <xdr:row>153</xdr:row>
      <xdr:rowOff>135758</xdr:rowOff>
    </xdr:from>
    <xdr:to>
      <xdr:col>16</xdr:col>
      <xdr:colOff>315311</xdr:colOff>
      <xdr:row>154</xdr:row>
      <xdr:rowOff>52552</xdr:rowOff>
    </xdr:to>
    <xdr:sp macro="" textlink="">
      <xdr:nvSpPr>
        <xdr:cNvPr id="156" name="Oval 155">
          <a:extLst>
            <a:ext uri="{FF2B5EF4-FFF2-40B4-BE49-F238E27FC236}">
              <a16:creationId xmlns:a16="http://schemas.microsoft.com/office/drawing/2014/main" id="{973F2F91-C64B-CD45-9817-F5DF9CF3A73D}"/>
            </a:ext>
          </a:extLst>
        </xdr:cNvPr>
        <xdr:cNvSpPr/>
      </xdr:nvSpPr>
      <xdr:spPr>
        <a:xfrm>
          <a:off x="13511468689" y="31238058"/>
          <a:ext cx="118242" cy="1199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288002</xdr:colOff>
      <xdr:row>155</xdr:row>
      <xdr:rowOff>63064</xdr:rowOff>
    </xdr:from>
    <xdr:to>
      <xdr:col>17</xdr:col>
      <xdr:colOff>512379</xdr:colOff>
      <xdr:row>155</xdr:row>
      <xdr:rowOff>91965</xdr:rowOff>
    </xdr:to>
    <xdr:cxnSp macro="">
      <xdr:nvCxnSpPr>
        <xdr:cNvPr id="157" name="Straight Connector 156">
          <a:extLst>
            <a:ext uri="{FF2B5EF4-FFF2-40B4-BE49-F238E27FC236}">
              <a16:creationId xmlns:a16="http://schemas.microsoft.com/office/drawing/2014/main" id="{1136A29A-22C2-F043-972C-9E59893B0AA3}"/>
            </a:ext>
          </a:extLst>
        </xdr:cNvPr>
        <xdr:cNvCxnSpPr>
          <a:endCxn id="134" idx="0"/>
        </xdr:cNvCxnSpPr>
      </xdr:nvCxnSpPr>
      <xdr:spPr>
        <a:xfrm flipV="1">
          <a:off x="13510446121" y="31571764"/>
          <a:ext cx="6828377" cy="289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402895</xdr:colOff>
      <xdr:row>154</xdr:row>
      <xdr:rowOff>157654</xdr:rowOff>
    </xdr:from>
    <xdr:to>
      <xdr:col>12</xdr:col>
      <xdr:colOff>599965</xdr:colOff>
      <xdr:row>155</xdr:row>
      <xdr:rowOff>157654</xdr:rowOff>
    </xdr:to>
    <xdr:sp macro="" textlink="">
      <xdr:nvSpPr>
        <xdr:cNvPr id="158" name="Oval 157">
          <a:extLst>
            <a:ext uri="{FF2B5EF4-FFF2-40B4-BE49-F238E27FC236}">
              <a16:creationId xmlns:a16="http://schemas.microsoft.com/office/drawing/2014/main" id="{6A76B69B-3318-8744-A10C-ACDBF2131EAC}"/>
            </a:ext>
          </a:extLst>
        </xdr:cNvPr>
        <xdr:cNvSpPr/>
      </xdr:nvSpPr>
      <xdr:spPr>
        <a:xfrm>
          <a:off x="13514486035" y="31463154"/>
          <a:ext cx="197070" cy="2032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385378</xdr:colOff>
      <xdr:row>154</xdr:row>
      <xdr:rowOff>148895</xdr:rowOff>
    </xdr:from>
    <xdr:to>
      <xdr:col>9</xdr:col>
      <xdr:colOff>582448</xdr:colOff>
      <xdr:row>155</xdr:row>
      <xdr:rowOff>148895</xdr:rowOff>
    </xdr:to>
    <xdr:sp macro="" textlink="">
      <xdr:nvSpPr>
        <xdr:cNvPr id="159" name="Oval 158">
          <a:extLst>
            <a:ext uri="{FF2B5EF4-FFF2-40B4-BE49-F238E27FC236}">
              <a16:creationId xmlns:a16="http://schemas.microsoft.com/office/drawing/2014/main" id="{43B49D16-FBF0-8143-BA41-EAD9EF17C7DA}"/>
            </a:ext>
          </a:extLst>
        </xdr:cNvPr>
        <xdr:cNvSpPr/>
      </xdr:nvSpPr>
      <xdr:spPr>
        <a:xfrm>
          <a:off x="13516980052" y="31454395"/>
          <a:ext cx="197070" cy="2032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309898</xdr:colOff>
      <xdr:row>153</xdr:row>
      <xdr:rowOff>150651</xdr:rowOff>
    </xdr:from>
    <xdr:to>
      <xdr:col>17</xdr:col>
      <xdr:colOff>534275</xdr:colOff>
      <xdr:row>153</xdr:row>
      <xdr:rowOff>179552</xdr:rowOff>
    </xdr:to>
    <xdr:cxnSp macro="">
      <xdr:nvCxnSpPr>
        <xdr:cNvPr id="160" name="Straight Connector 159">
          <a:extLst>
            <a:ext uri="{FF2B5EF4-FFF2-40B4-BE49-F238E27FC236}">
              <a16:creationId xmlns:a16="http://schemas.microsoft.com/office/drawing/2014/main" id="{27EFDB01-E65D-1849-950C-1E000C8A1821}"/>
            </a:ext>
          </a:extLst>
        </xdr:cNvPr>
        <xdr:cNvCxnSpPr/>
      </xdr:nvCxnSpPr>
      <xdr:spPr>
        <a:xfrm flipV="1">
          <a:off x="13510424225" y="31252951"/>
          <a:ext cx="6828377" cy="289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766378</xdr:colOff>
      <xdr:row>153</xdr:row>
      <xdr:rowOff>39412</xdr:rowOff>
    </xdr:from>
    <xdr:to>
      <xdr:col>10</xdr:col>
      <xdr:colOff>135758</xdr:colOff>
      <xdr:row>154</xdr:row>
      <xdr:rowOff>39413</xdr:rowOff>
    </xdr:to>
    <xdr:sp macro="" textlink="">
      <xdr:nvSpPr>
        <xdr:cNvPr id="161" name="Oval 160">
          <a:extLst>
            <a:ext uri="{FF2B5EF4-FFF2-40B4-BE49-F238E27FC236}">
              <a16:creationId xmlns:a16="http://schemas.microsoft.com/office/drawing/2014/main" id="{5B2751AF-1B6B-8544-AA16-397EBF3A3046}"/>
            </a:ext>
          </a:extLst>
        </xdr:cNvPr>
        <xdr:cNvSpPr/>
      </xdr:nvSpPr>
      <xdr:spPr>
        <a:xfrm>
          <a:off x="13516601242" y="31141712"/>
          <a:ext cx="194880" cy="20320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12</xdr:col>
      <xdr:colOff>205826</xdr:colOff>
      <xdr:row>153</xdr:row>
      <xdr:rowOff>52551</xdr:rowOff>
    </xdr:from>
    <xdr:to>
      <xdr:col>12</xdr:col>
      <xdr:colOff>402896</xdr:colOff>
      <xdr:row>154</xdr:row>
      <xdr:rowOff>52552</xdr:rowOff>
    </xdr:to>
    <xdr:sp macro="" textlink="">
      <xdr:nvSpPr>
        <xdr:cNvPr id="162" name="Oval 161">
          <a:extLst>
            <a:ext uri="{FF2B5EF4-FFF2-40B4-BE49-F238E27FC236}">
              <a16:creationId xmlns:a16="http://schemas.microsoft.com/office/drawing/2014/main" id="{6D881C4A-72F9-3E43-9BEF-732790B0539C}"/>
            </a:ext>
          </a:extLst>
        </xdr:cNvPr>
        <xdr:cNvSpPr/>
      </xdr:nvSpPr>
      <xdr:spPr>
        <a:xfrm>
          <a:off x="13514683104" y="31154851"/>
          <a:ext cx="197070" cy="20320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499241</xdr:colOff>
      <xdr:row>187</xdr:row>
      <xdr:rowOff>96344</xdr:rowOff>
    </xdr:from>
    <xdr:to>
      <xdr:col>8</xdr:col>
      <xdr:colOff>499241</xdr:colOff>
      <xdr:row>197</xdr:row>
      <xdr:rowOff>48173</xdr:rowOff>
    </xdr:to>
    <xdr:cxnSp macro="">
      <xdr:nvCxnSpPr>
        <xdr:cNvPr id="163" name="Straight Arrow Connector 162">
          <a:extLst>
            <a:ext uri="{FF2B5EF4-FFF2-40B4-BE49-F238E27FC236}">
              <a16:creationId xmlns:a16="http://schemas.microsoft.com/office/drawing/2014/main" id="{91291E8E-9769-A048-B2B8-B0396F2F8EC9}"/>
            </a:ext>
          </a:extLst>
        </xdr:cNvPr>
        <xdr:cNvCxnSpPr/>
      </xdr:nvCxnSpPr>
      <xdr:spPr>
        <a:xfrm flipV="1">
          <a:off x="13517888759" y="38107444"/>
          <a:ext cx="0" cy="19838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608724</xdr:colOff>
      <xdr:row>195</xdr:row>
      <xdr:rowOff>122620</xdr:rowOff>
    </xdr:from>
    <xdr:to>
      <xdr:col>8</xdr:col>
      <xdr:colOff>691931</xdr:colOff>
      <xdr:row>195</xdr:row>
      <xdr:rowOff>131379</xdr:rowOff>
    </xdr:to>
    <xdr:cxnSp macro="">
      <xdr:nvCxnSpPr>
        <xdr:cNvPr id="164" name="Straight Arrow Connector 163">
          <a:extLst>
            <a:ext uri="{FF2B5EF4-FFF2-40B4-BE49-F238E27FC236}">
              <a16:creationId xmlns:a16="http://schemas.microsoft.com/office/drawing/2014/main" id="{31CD8758-DC1F-6A49-8EBE-8202CE4F9C65}"/>
            </a:ext>
          </a:extLst>
        </xdr:cNvPr>
        <xdr:cNvCxnSpPr/>
      </xdr:nvCxnSpPr>
      <xdr:spPr>
        <a:xfrm flipV="1">
          <a:off x="13517696069" y="39759320"/>
          <a:ext cx="1734207" cy="8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13137</xdr:colOff>
      <xdr:row>189</xdr:row>
      <xdr:rowOff>17517</xdr:rowOff>
    </xdr:from>
    <xdr:to>
      <xdr:col>8</xdr:col>
      <xdr:colOff>166414</xdr:colOff>
      <xdr:row>194</xdr:row>
      <xdr:rowOff>109483</xdr:rowOff>
    </xdr:to>
    <xdr:cxnSp macro="">
      <xdr:nvCxnSpPr>
        <xdr:cNvPr id="165" name="Straight Connector 164">
          <a:extLst>
            <a:ext uri="{FF2B5EF4-FFF2-40B4-BE49-F238E27FC236}">
              <a16:creationId xmlns:a16="http://schemas.microsoft.com/office/drawing/2014/main" id="{AC43BFD1-C438-9F45-9CE0-FBD812882B4F}"/>
            </a:ext>
          </a:extLst>
        </xdr:cNvPr>
        <xdr:cNvCxnSpPr/>
      </xdr:nvCxnSpPr>
      <xdr:spPr>
        <a:xfrm flipV="1">
          <a:off x="13518221586" y="38435017"/>
          <a:ext cx="978777" cy="110796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105103</xdr:colOff>
      <xdr:row>188</xdr:row>
      <xdr:rowOff>183931</xdr:rowOff>
    </xdr:from>
    <xdr:to>
      <xdr:col>8</xdr:col>
      <xdr:colOff>197069</xdr:colOff>
      <xdr:row>194</xdr:row>
      <xdr:rowOff>105104</xdr:rowOff>
    </xdr:to>
    <xdr:cxnSp macro="">
      <xdr:nvCxnSpPr>
        <xdr:cNvPr id="166" name="Straight Connector 165">
          <a:extLst>
            <a:ext uri="{FF2B5EF4-FFF2-40B4-BE49-F238E27FC236}">
              <a16:creationId xmlns:a16="http://schemas.microsoft.com/office/drawing/2014/main" id="{4F659FF4-0485-784F-8395-4D60E1DE85FC}"/>
            </a:ext>
          </a:extLst>
        </xdr:cNvPr>
        <xdr:cNvCxnSpPr/>
      </xdr:nvCxnSpPr>
      <xdr:spPr>
        <a:xfrm>
          <a:off x="13518190931" y="38398231"/>
          <a:ext cx="917466" cy="11403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569311</xdr:colOff>
      <xdr:row>188</xdr:row>
      <xdr:rowOff>68316</xdr:rowOff>
    </xdr:from>
    <xdr:ext cx="461479"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C56BA480-6D2F-414F-A394-8D8BD2AE57B8}"/>
                </a:ext>
              </a:extLst>
            </xdr:cNvPr>
            <xdr:cNvSpPr txBox="1"/>
          </xdr:nvSpPr>
          <xdr:spPr>
            <a:xfrm>
              <a:off x="13519008210" y="38282616"/>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67" name="TextBox 166">
              <a:extLst>
                <a:ext uri="{FF2B5EF4-FFF2-40B4-BE49-F238E27FC236}">
                  <a16:creationId xmlns:a16="http://schemas.microsoft.com/office/drawing/2014/main" id="{C56BA480-6D2F-414F-A394-8D8BD2AE57B8}"/>
                </a:ext>
              </a:extLst>
            </xdr:cNvPr>
            <xdr:cNvSpPr txBox="1"/>
          </xdr:nvSpPr>
          <xdr:spPr>
            <a:xfrm>
              <a:off x="13519008210" y="38282616"/>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_0</a:t>
              </a:r>
              <a:endParaRPr lang="en-US" sz="1100"/>
            </a:p>
          </xdr:txBody>
        </xdr:sp>
      </mc:Fallback>
    </mc:AlternateContent>
    <xdr:clientData/>
  </xdr:oneCellAnchor>
  <xdr:oneCellAnchor>
    <xdr:from>
      <xdr:col>6</xdr:col>
      <xdr:colOff>635000</xdr:colOff>
      <xdr:row>194</xdr:row>
      <xdr:rowOff>15765</xdr:rowOff>
    </xdr:from>
    <xdr:ext cx="461479"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12DCF281-3D7D-A449-89FF-CA79049FC6BA}"/>
                </a:ext>
              </a:extLst>
            </xdr:cNvPr>
            <xdr:cNvSpPr txBox="1"/>
          </xdr:nvSpPr>
          <xdr:spPr>
            <a:xfrm>
              <a:off x="13518942521" y="3944926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12DCF281-3D7D-A449-89FF-CA79049FC6BA}"/>
                </a:ext>
              </a:extLst>
            </xdr:cNvPr>
            <xdr:cNvSpPr txBox="1"/>
          </xdr:nvSpPr>
          <xdr:spPr>
            <a:xfrm>
              <a:off x="13518942521" y="3944926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12</xdr:col>
      <xdr:colOff>499241</xdr:colOff>
      <xdr:row>187</xdr:row>
      <xdr:rowOff>96344</xdr:rowOff>
    </xdr:from>
    <xdr:to>
      <xdr:col>12</xdr:col>
      <xdr:colOff>499241</xdr:colOff>
      <xdr:row>197</xdr:row>
      <xdr:rowOff>48173</xdr:rowOff>
    </xdr:to>
    <xdr:cxnSp macro="">
      <xdr:nvCxnSpPr>
        <xdr:cNvPr id="169" name="Straight Arrow Connector 168">
          <a:extLst>
            <a:ext uri="{FF2B5EF4-FFF2-40B4-BE49-F238E27FC236}">
              <a16:creationId xmlns:a16="http://schemas.microsoft.com/office/drawing/2014/main" id="{819EBAA3-365A-C444-85ED-A97908A064A2}"/>
            </a:ext>
          </a:extLst>
        </xdr:cNvPr>
        <xdr:cNvCxnSpPr/>
      </xdr:nvCxnSpPr>
      <xdr:spPr>
        <a:xfrm flipV="1">
          <a:off x="13514586759" y="38107444"/>
          <a:ext cx="0" cy="19838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608724</xdr:colOff>
      <xdr:row>195</xdr:row>
      <xdr:rowOff>122620</xdr:rowOff>
    </xdr:from>
    <xdr:to>
      <xdr:col>12</xdr:col>
      <xdr:colOff>691931</xdr:colOff>
      <xdr:row>195</xdr:row>
      <xdr:rowOff>131379</xdr:rowOff>
    </xdr:to>
    <xdr:cxnSp macro="">
      <xdr:nvCxnSpPr>
        <xdr:cNvPr id="170" name="Straight Arrow Connector 169">
          <a:extLst>
            <a:ext uri="{FF2B5EF4-FFF2-40B4-BE49-F238E27FC236}">
              <a16:creationId xmlns:a16="http://schemas.microsoft.com/office/drawing/2014/main" id="{DE144739-6487-5E4A-95E5-F79C9B6F4F4B}"/>
            </a:ext>
          </a:extLst>
        </xdr:cNvPr>
        <xdr:cNvCxnSpPr/>
      </xdr:nvCxnSpPr>
      <xdr:spPr>
        <a:xfrm flipV="1">
          <a:off x="13514394069" y="39759320"/>
          <a:ext cx="1734207" cy="8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13137</xdr:colOff>
      <xdr:row>189</xdr:row>
      <xdr:rowOff>17517</xdr:rowOff>
    </xdr:from>
    <xdr:to>
      <xdr:col>12</xdr:col>
      <xdr:colOff>166414</xdr:colOff>
      <xdr:row>194</xdr:row>
      <xdr:rowOff>109483</xdr:rowOff>
    </xdr:to>
    <xdr:cxnSp macro="">
      <xdr:nvCxnSpPr>
        <xdr:cNvPr id="171" name="Straight Connector 170">
          <a:extLst>
            <a:ext uri="{FF2B5EF4-FFF2-40B4-BE49-F238E27FC236}">
              <a16:creationId xmlns:a16="http://schemas.microsoft.com/office/drawing/2014/main" id="{720A83CF-BA06-AB4D-9C7A-E2ACAFFD058B}"/>
            </a:ext>
          </a:extLst>
        </xdr:cNvPr>
        <xdr:cNvCxnSpPr/>
      </xdr:nvCxnSpPr>
      <xdr:spPr>
        <a:xfrm flipV="1">
          <a:off x="13514919586" y="38435017"/>
          <a:ext cx="978777" cy="110796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105103</xdr:colOff>
      <xdr:row>188</xdr:row>
      <xdr:rowOff>183931</xdr:rowOff>
    </xdr:from>
    <xdr:to>
      <xdr:col>12</xdr:col>
      <xdr:colOff>197069</xdr:colOff>
      <xdr:row>194</xdr:row>
      <xdr:rowOff>105104</xdr:rowOff>
    </xdr:to>
    <xdr:cxnSp macro="">
      <xdr:nvCxnSpPr>
        <xdr:cNvPr id="172" name="Straight Connector 171">
          <a:extLst>
            <a:ext uri="{FF2B5EF4-FFF2-40B4-BE49-F238E27FC236}">
              <a16:creationId xmlns:a16="http://schemas.microsoft.com/office/drawing/2014/main" id="{2D42C100-B392-C343-9935-69D136E12552}"/>
            </a:ext>
          </a:extLst>
        </xdr:cNvPr>
        <xdr:cNvCxnSpPr/>
      </xdr:nvCxnSpPr>
      <xdr:spPr>
        <a:xfrm>
          <a:off x="13514888931" y="38398231"/>
          <a:ext cx="917466" cy="11403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569311</xdr:colOff>
      <xdr:row>188</xdr:row>
      <xdr:rowOff>68316</xdr:rowOff>
    </xdr:from>
    <xdr:ext cx="461479"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AC8CB3BD-AF2F-AB4A-B2AF-EB9EA439EC9B}"/>
                </a:ext>
              </a:extLst>
            </xdr:cNvPr>
            <xdr:cNvSpPr txBox="1"/>
          </xdr:nvSpPr>
          <xdr:spPr>
            <a:xfrm>
              <a:off x="13515706210" y="38282616"/>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73" name="TextBox 172">
              <a:extLst>
                <a:ext uri="{FF2B5EF4-FFF2-40B4-BE49-F238E27FC236}">
                  <a16:creationId xmlns:a16="http://schemas.microsoft.com/office/drawing/2014/main" id="{AC8CB3BD-AF2F-AB4A-B2AF-EB9EA439EC9B}"/>
                </a:ext>
              </a:extLst>
            </xdr:cNvPr>
            <xdr:cNvSpPr txBox="1"/>
          </xdr:nvSpPr>
          <xdr:spPr>
            <a:xfrm>
              <a:off x="13515706210" y="38282616"/>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_0</a:t>
              </a:r>
              <a:endParaRPr lang="en-US" sz="1100"/>
            </a:p>
          </xdr:txBody>
        </xdr:sp>
      </mc:Fallback>
    </mc:AlternateContent>
    <xdr:clientData/>
  </xdr:oneCellAnchor>
  <xdr:oneCellAnchor>
    <xdr:from>
      <xdr:col>10</xdr:col>
      <xdr:colOff>635000</xdr:colOff>
      <xdr:row>194</xdr:row>
      <xdr:rowOff>15765</xdr:rowOff>
    </xdr:from>
    <xdr:ext cx="461479"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E83D9B8D-D6C3-D74A-9252-F52C49E1EA6B}"/>
                </a:ext>
              </a:extLst>
            </xdr:cNvPr>
            <xdr:cNvSpPr txBox="1"/>
          </xdr:nvSpPr>
          <xdr:spPr>
            <a:xfrm>
              <a:off x="13515640521" y="3944926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4" name="TextBox 173">
              <a:extLst>
                <a:ext uri="{FF2B5EF4-FFF2-40B4-BE49-F238E27FC236}">
                  <a16:creationId xmlns:a16="http://schemas.microsoft.com/office/drawing/2014/main" id="{E83D9B8D-D6C3-D74A-9252-F52C49E1EA6B}"/>
                </a:ext>
              </a:extLst>
            </xdr:cNvPr>
            <xdr:cNvSpPr txBox="1"/>
          </xdr:nvSpPr>
          <xdr:spPr>
            <a:xfrm>
              <a:off x="13515640521" y="3944926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6</xdr:col>
      <xdr:colOff>420414</xdr:colOff>
      <xdr:row>189</xdr:row>
      <xdr:rowOff>78827</xdr:rowOff>
    </xdr:from>
    <xdr:to>
      <xdr:col>7</xdr:col>
      <xdr:colOff>573690</xdr:colOff>
      <xdr:row>194</xdr:row>
      <xdr:rowOff>170793</xdr:rowOff>
    </xdr:to>
    <xdr:cxnSp macro="">
      <xdr:nvCxnSpPr>
        <xdr:cNvPr id="175" name="Straight Connector 174">
          <a:extLst>
            <a:ext uri="{FF2B5EF4-FFF2-40B4-BE49-F238E27FC236}">
              <a16:creationId xmlns:a16="http://schemas.microsoft.com/office/drawing/2014/main" id="{3E3E0272-00EA-9946-AD9B-048D91BDF827}"/>
            </a:ext>
          </a:extLst>
        </xdr:cNvPr>
        <xdr:cNvCxnSpPr/>
      </xdr:nvCxnSpPr>
      <xdr:spPr>
        <a:xfrm flipV="1">
          <a:off x="13518639810" y="38496327"/>
          <a:ext cx="978776" cy="110796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131380</xdr:colOff>
      <xdr:row>188</xdr:row>
      <xdr:rowOff>164661</xdr:rowOff>
    </xdr:from>
    <xdr:ext cx="461479"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77670261-A89A-884F-B195-776E953D2FFF}"/>
                </a:ext>
              </a:extLst>
            </xdr:cNvPr>
            <xdr:cNvSpPr txBox="1"/>
          </xdr:nvSpPr>
          <xdr:spPr>
            <a:xfrm>
              <a:off x="13519446141" y="38378961"/>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77670261-A89A-884F-B195-776E953D2FFF}"/>
                </a:ext>
              </a:extLst>
            </xdr:cNvPr>
            <xdr:cNvSpPr txBox="1"/>
          </xdr:nvSpPr>
          <xdr:spPr>
            <a:xfrm>
              <a:off x="13519446141" y="38378961"/>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_1</a:t>
              </a:r>
              <a:endParaRPr lang="en-US" sz="1100"/>
            </a:p>
          </xdr:txBody>
        </xdr:sp>
      </mc:Fallback>
    </mc:AlternateContent>
    <xdr:clientData/>
  </xdr:oneCellAnchor>
  <xdr:twoCellAnchor>
    <xdr:from>
      <xdr:col>7</xdr:col>
      <xdr:colOff>468585</xdr:colOff>
      <xdr:row>191</xdr:row>
      <xdr:rowOff>127000</xdr:rowOff>
    </xdr:from>
    <xdr:to>
      <xdr:col>7</xdr:col>
      <xdr:colOff>595585</xdr:colOff>
      <xdr:row>192</xdr:row>
      <xdr:rowOff>61310</xdr:rowOff>
    </xdr:to>
    <xdr:sp macro="" textlink="">
      <xdr:nvSpPr>
        <xdr:cNvPr id="177" name="Oval 176">
          <a:extLst>
            <a:ext uri="{FF2B5EF4-FFF2-40B4-BE49-F238E27FC236}">
              <a16:creationId xmlns:a16="http://schemas.microsoft.com/office/drawing/2014/main" id="{A4A8BF9D-C822-5743-8DC0-4BEB80F0B0AD}"/>
            </a:ext>
          </a:extLst>
        </xdr:cNvPr>
        <xdr:cNvSpPr/>
      </xdr:nvSpPr>
      <xdr:spPr>
        <a:xfrm>
          <a:off x="13518617915" y="38950900"/>
          <a:ext cx="127000" cy="13751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232103</xdr:colOff>
      <xdr:row>192</xdr:row>
      <xdr:rowOff>197069</xdr:rowOff>
    </xdr:from>
    <xdr:to>
      <xdr:col>7</xdr:col>
      <xdr:colOff>359103</xdr:colOff>
      <xdr:row>193</xdr:row>
      <xdr:rowOff>131379</xdr:rowOff>
    </xdr:to>
    <xdr:sp macro="" textlink="">
      <xdr:nvSpPr>
        <xdr:cNvPr id="178" name="Oval 177">
          <a:extLst>
            <a:ext uri="{FF2B5EF4-FFF2-40B4-BE49-F238E27FC236}">
              <a16:creationId xmlns:a16="http://schemas.microsoft.com/office/drawing/2014/main" id="{EC5584A3-B930-0940-B698-E182B71591E3}"/>
            </a:ext>
          </a:extLst>
        </xdr:cNvPr>
        <xdr:cNvSpPr/>
      </xdr:nvSpPr>
      <xdr:spPr>
        <a:xfrm>
          <a:off x="13518854397" y="39224169"/>
          <a:ext cx="127000" cy="13751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11</xdr:col>
      <xdr:colOff>398517</xdr:colOff>
      <xdr:row>189</xdr:row>
      <xdr:rowOff>183931</xdr:rowOff>
    </xdr:from>
    <xdr:to>
      <xdr:col>12</xdr:col>
      <xdr:colOff>490483</xdr:colOff>
      <xdr:row>195</xdr:row>
      <xdr:rowOff>105103</xdr:rowOff>
    </xdr:to>
    <xdr:cxnSp macro="">
      <xdr:nvCxnSpPr>
        <xdr:cNvPr id="179" name="Straight Connector 178">
          <a:extLst>
            <a:ext uri="{FF2B5EF4-FFF2-40B4-BE49-F238E27FC236}">
              <a16:creationId xmlns:a16="http://schemas.microsoft.com/office/drawing/2014/main" id="{E9343B09-25B8-8E4D-8E2A-492BCA0EF267}"/>
            </a:ext>
          </a:extLst>
        </xdr:cNvPr>
        <xdr:cNvCxnSpPr/>
      </xdr:nvCxnSpPr>
      <xdr:spPr>
        <a:xfrm>
          <a:off x="13514595517" y="38601431"/>
          <a:ext cx="917466" cy="114037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446690</xdr:colOff>
      <xdr:row>191</xdr:row>
      <xdr:rowOff>91966</xdr:rowOff>
    </xdr:from>
    <xdr:to>
      <xdr:col>11</xdr:col>
      <xdr:colOff>604344</xdr:colOff>
      <xdr:row>192</xdr:row>
      <xdr:rowOff>87587</xdr:rowOff>
    </xdr:to>
    <xdr:sp macro="" textlink="">
      <xdr:nvSpPr>
        <xdr:cNvPr id="180" name="Oval 179">
          <a:extLst>
            <a:ext uri="{FF2B5EF4-FFF2-40B4-BE49-F238E27FC236}">
              <a16:creationId xmlns:a16="http://schemas.microsoft.com/office/drawing/2014/main" id="{B8152039-D40F-E440-A80E-812D03173F8F}"/>
            </a:ext>
          </a:extLst>
        </xdr:cNvPr>
        <xdr:cNvSpPr/>
      </xdr:nvSpPr>
      <xdr:spPr>
        <a:xfrm>
          <a:off x="13515307156" y="38915866"/>
          <a:ext cx="157654" cy="19882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11</xdr:col>
      <xdr:colOff>709448</xdr:colOff>
      <xdr:row>193</xdr:row>
      <xdr:rowOff>1</xdr:rowOff>
    </xdr:from>
    <xdr:to>
      <xdr:col>12</xdr:col>
      <xdr:colOff>8758</xdr:colOff>
      <xdr:row>193</xdr:row>
      <xdr:rowOff>135759</xdr:rowOff>
    </xdr:to>
    <xdr:sp macro="" textlink="">
      <xdr:nvSpPr>
        <xdr:cNvPr id="181" name="Oval 180">
          <a:extLst>
            <a:ext uri="{FF2B5EF4-FFF2-40B4-BE49-F238E27FC236}">
              <a16:creationId xmlns:a16="http://schemas.microsoft.com/office/drawing/2014/main" id="{1DC3B992-1ABB-4C42-9095-BDAEC032E474}"/>
            </a:ext>
          </a:extLst>
        </xdr:cNvPr>
        <xdr:cNvSpPr/>
      </xdr:nvSpPr>
      <xdr:spPr>
        <a:xfrm>
          <a:off x="13515077242" y="39230301"/>
          <a:ext cx="124810" cy="13575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11</xdr:col>
      <xdr:colOff>127001</xdr:colOff>
      <xdr:row>194</xdr:row>
      <xdr:rowOff>190937</xdr:rowOff>
    </xdr:from>
    <xdr:ext cx="461479"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7F1C898C-1019-7948-BBCB-74784F0D3847}"/>
                </a:ext>
              </a:extLst>
            </xdr:cNvPr>
            <xdr:cNvSpPr txBox="1"/>
          </xdr:nvSpPr>
          <xdr:spPr>
            <a:xfrm>
              <a:off x="13515323020" y="39624437"/>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7F1C898C-1019-7948-BBCB-74784F0D3847}"/>
                </a:ext>
              </a:extLst>
            </xdr:cNvPr>
            <xdr:cNvSpPr txBox="1"/>
          </xdr:nvSpPr>
          <xdr:spPr>
            <a:xfrm>
              <a:off x="13515323020" y="39624437"/>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7</xdr:col>
      <xdr:colOff>83206</xdr:colOff>
      <xdr:row>190</xdr:row>
      <xdr:rowOff>175173</xdr:rowOff>
    </xdr:from>
    <xdr:to>
      <xdr:col>7</xdr:col>
      <xdr:colOff>284654</xdr:colOff>
      <xdr:row>191</xdr:row>
      <xdr:rowOff>175172</xdr:rowOff>
    </xdr:to>
    <xdr:cxnSp macro="">
      <xdr:nvCxnSpPr>
        <xdr:cNvPr id="183" name="Straight Arrow Connector 182">
          <a:extLst>
            <a:ext uri="{FF2B5EF4-FFF2-40B4-BE49-F238E27FC236}">
              <a16:creationId xmlns:a16="http://schemas.microsoft.com/office/drawing/2014/main" id="{DA7C4E44-8692-8742-9A69-42D274C5A54E}"/>
            </a:ext>
          </a:extLst>
        </xdr:cNvPr>
        <xdr:cNvCxnSpPr/>
      </xdr:nvCxnSpPr>
      <xdr:spPr>
        <a:xfrm>
          <a:off x="13518928846" y="38795873"/>
          <a:ext cx="201448" cy="2031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713827</xdr:colOff>
      <xdr:row>191</xdr:row>
      <xdr:rowOff>35034</xdr:rowOff>
    </xdr:from>
    <xdr:to>
      <xdr:col>12</xdr:col>
      <xdr:colOff>56930</xdr:colOff>
      <xdr:row>192</xdr:row>
      <xdr:rowOff>21897</xdr:rowOff>
    </xdr:to>
    <xdr:cxnSp macro="">
      <xdr:nvCxnSpPr>
        <xdr:cNvPr id="184" name="Straight Arrow Connector 183">
          <a:extLst>
            <a:ext uri="{FF2B5EF4-FFF2-40B4-BE49-F238E27FC236}">
              <a16:creationId xmlns:a16="http://schemas.microsoft.com/office/drawing/2014/main" id="{089612EB-8A7E-BC4E-9A6E-6E656E9E02EE}"/>
            </a:ext>
          </a:extLst>
        </xdr:cNvPr>
        <xdr:cNvCxnSpPr/>
      </xdr:nvCxnSpPr>
      <xdr:spPr>
        <a:xfrm flipH="1">
          <a:off x="13515029070" y="38858934"/>
          <a:ext cx="168603" cy="1900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350344</xdr:colOff>
      <xdr:row>228</xdr:row>
      <xdr:rowOff>43793</xdr:rowOff>
    </xdr:from>
    <xdr:to>
      <xdr:col>6</xdr:col>
      <xdr:colOff>731344</xdr:colOff>
      <xdr:row>229</xdr:row>
      <xdr:rowOff>43793</xdr:rowOff>
    </xdr:to>
    <xdr:sp macro="" textlink="">
      <xdr:nvSpPr>
        <xdr:cNvPr id="185" name="Rectangle 184">
          <a:extLst>
            <a:ext uri="{FF2B5EF4-FFF2-40B4-BE49-F238E27FC236}">
              <a16:creationId xmlns:a16="http://schemas.microsoft.com/office/drawing/2014/main" id="{73B43876-8AAF-D24C-8EC7-140171F28A7B}"/>
            </a:ext>
          </a:extLst>
        </xdr:cNvPr>
        <xdr:cNvSpPr/>
      </xdr:nvSpPr>
      <xdr:spPr>
        <a:xfrm>
          <a:off x="13519307656" y="46386093"/>
          <a:ext cx="2032000" cy="2032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סך הוצאת הצרכן על פטל</a:t>
          </a:r>
          <a:endParaRPr lang="en-US" sz="1100"/>
        </a:p>
      </xdr:txBody>
    </xdr:sp>
    <xdr:clientData/>
  </xdr:twoCellAnchor>
  <xdr:twoCellAnchor>
    <xdr:from>
      <xdr:col>0</xdr:col>
      <xdr:colOff>757621</xdr:colOff>
      <xdr:row>229</xdr:row>
      <xdr:rowOff>43793</xdr:rowOff>
    </xdr:from>
    <xdr:to>
      <xdr:col>3</xdr:col>
      <xdr:colOff>310931</xdr:colOff>
      <xdr:row>230</xdr:row>
      <xdr:rowOff>43793</xdr:rowOff>
    </xdr:to>
    <xdr:sp macro="" textlink="">
      <xdr:nvSpPr>
        <xdr:cNvPr id="186" name="Rectangle 185">
          <a:extLst>
            <a:ext uri="{FF2B5EF4-FFF2-40B4-BE49-F238E27FC236}">
              <a16:creationId xmlns:a16="http://schemas.microsoft.com/office/drawing/2014/main" id="{5ACF0F2E-DADF-1147-BC37-448DD155DF48}"/>
            </a:ext>
          </a:extLst>
        </xdr:cNvPr>
        <xdr:cNvSpPr/>
      </xdr:nvSpPr>
      <xdr:spPr>
        <a:xfrm>
          <a:off x="13522204569" y="46589293"/>
          <a:ext cx="2029810" cy="2032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היא בלתי תלויה בהכנסה</a:t>
          </a:r>
          <a:endParaRPr lang="en-US" sz="1100"/>
        </a:p>
      </xdr:txBody>
    </xdr:sp>
    <xdr:clientData/>
  </xdr:twoCellAnchor>
  <xdr:oneCellAnchor>
    <xdr:from>
      <xdr:col>8</xdr:col>
      <xdr:colOff>691185</xdr:colOff>
      <xdr:row>559</xdr:row>
      <xdr:rowOff>0</xdr:rowOff>
    </xdr:from>
    <xdr:ext cx="1861753" cy="17370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3FAEC60E-26C1-4545-A538-3FC04B8F2E8B}"/>
                </a:ext>
              </a:extLst>
            </xdr:cNvPr>
            <xdr:cNvSpPr txBox="1"/>
          </xdr:nvSpPr>
          <xdr:spPr>
            <a:xfrm>
              <a:off x="13515835062" y="176126638"/>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𝑆</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3FAEC60E-26C1-4545-A538-3FC04B8F2E8B}"/>
                </a:ext>
              </a:extLst>
            </xdr:cNvPr>
            <xdr:cNvSpPr txBox="1"/>
          </xdr:nvSpPr>
          <xdr:spPr>
            <a:xfrm>
              <a:off x="13515835062" y="176126638"/>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𝐷</a:t>
              </a:r>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0</xdr:colOff>
      <xdr:row>258</xdr:row>
      <xdr:rowOff>0</xdr:rowOff>
    </xdr:from>
    <xdr:ext cx="6371461" cy="3008154"/>
    <xdr:pic>
      <xdr:nvPicPr>
        <xdr:cNvPr id="188" name="Picture 187">
          <a:extLst>
            <a:ext uri="{FF2B5EF4-FFF2-40B4-BE49-F238E27FC236}">
              <a16:creationId xmlns:a16="http://schemas.microsoft.com/office/drawing/2014/main" id="{07EBD102-C0E4-034B-A95C-E3E3D69058D4}"/>
            </a:ext>
          </a:extLst>
        </xdr:cNvPr>
        <xdr:cNvPicPr>
          <a:picLocks noChangeAspect="1"/>
        </xdr:cNvPicPr>
      </xdr:nvPicPr>
      <xdr:blipFill>
        <a:blip xmlns:r="http://schemas.openxmlformats.org/officeDocument/2006/relationships" r:embed="rId9"/>
        <a:stretch>
          <a:fillRect/>
        </a:stretch>
      </xdr:blipFill>
      <xdr:spPr>
        <a:xfrm>
          <a:off x="13518620539" y="52463700"/>
          <a:ext cx="6371461" cy="3008154"/>
        </a:xfrm>
        <a:prstGeom prst="rect">
          <a:avLst/>
        </a:prstGeom>
      </xdr:spPr>
    </xdr:pic>
    <xdr:clientData/>
  </xdr:oneCellAnchor>
  <xdr:twoCellAnchor>
    <xdr:from>
      <xdr:col>6</xdr:col>
      <xdr:colOff>565150</xdr:colOff>
      <xdr:row>279</xdr:row>
      <xdr:rowOff>177800</xdr:rowOff>
    </xdr:from>
    <xdr:to>
      <xdr:col>6</xdr:col>
      <xdr:colOff>565150</xdr:colOff>
      <xdr:row>289</xdr:row>
      <xdr:rowOff>107950</xdr:rowOff>
    </xdr:to>
    <xdr:cxnSp macro="">
      <xdr:nvCxnSpPr>
        <xdr:cNvPr id="189" name="Straight Arrow Connector 188">
          <a:extLst>
            <a:ext uri="{FF2B5EF4-FFF2-40B4-BE49-F238E27FC236}">
              <a16:creationId xmlns:a16="http://schemas.microsoft.com/office/drawing/2014/main" id="{051D294F-29A1-C044-9072-C3771453C987}"/>
            </a:ext>
          </a:extLst>
        </xdr:cNvPr>
        <xdr:cNvCxnSpPr/>
      </xdr:nvCxnSpPr>
      <xdr:spPr>
        <a:xfrm flipV="1">
          <a:off x="13519473850" y="569087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289</xdr:row>
      <xdr:rowOff>95250</xdr:rowOff>
    </xdr:from>
    <xdr:to>
      <xdr:col>6</xdr:col>
      <xdr:colOff>762000</xdr:colOff>
      <xdr:row>289</xdr:row>
      <xdr:rowOff>107950</xdr:rowOff>
    </xdr:to>
    <xdr:cxnSp macro="">
      <xdr:nvCxnSpPr>
        <xdr:cNvPr id="190" name="Straight Arrow Connector 189">
          <a:extLst>
            <a:ext uri="{FF2B5EF4-FFF2-40B4-BE49-F238E27FC236}">
              <a16:creationId xmlns:a16="http://schemas.microsoft.com/office/drawing/2014/main" id="{57088351-420E-934A-AEB4-FC6DA10EDA19}"/>
            </a:ext>
          </a:extLst>
        </xdr:cNvPr>
        <xdr:cNvCxnSpPr/>
      </xdr:nvCxnSpPr>
      <xdr:spPr>
        <a:xfrm>
          <a:off x="13519277000" y="588581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281</xdr:row>
      <xdr:rowOff>88900</xdr:rowOff>
    </xdr:from>
    <xdr:to>
      <xdr:col>6</xdr:col>
      <xdr:colOff>292100</xdr:colOff>
      <xdr:row>287</xdr:row>
      <xdr:rowOff>44450</xdr:rowOff>
    </xdr:to>
    <xdr:cxnSp macro="">
      <xdr:nvCxnSpPr>
        <xdr:cNvPr id="191" name="Straight Connector 190">
          <a:extLst>
            <a:ext uri="{FF2B5EF4-FFF2-40B4-BE49-F238E27FC236}">
              <a16:creationId xmlns:a16="http://schemas.microsoft.com/office/drawing/2014/main" id="{54B6CE02-C8BE-7F46-8AAD-FFDD5F186021}"/>
            </a:ext>
          </a:extLst>
        </xdr:cNvPr>
        <xdr:cNvCxnSpPr/>
      </xdr:nvCxnSpPr>
      <xdr:spPr>
        <a:xfrm>
          <a:off x="13519746900" y="572262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280</xdr:row>
      <xdr:rowOff>44450</xdr:rowOff>
    </xdr:from>
    <xdr:to>
      <xdr:col>10</xdr:col>
      <xdr:colOff>558800</xdr:colOff>
      <xdr:row>289</xdr:row>
      <xdr:rowOff>177800</xdr:rowOff>
    </xdr:to>
    <xdr:cxnSp macro="">
      <xdr:nvCxnSpPr>
        <xdr:cNvPr id="192" name="Straight Arrow Connector 191">
          <a:extLst>
            <a:ext uri="{FF2B5EF4-FFF2-40B4-BE49-F238E27FC236}">
              <a16:creationId xmlns:a16="http://schemas.microsoft.com/office/drawing/2014/main" id="{6B90B279-85CA-9049-833F-21BEED872261}"/>
            </a:ext>
          </a:extLst>
        </xdr:cNvPr>
        <xdr:cNvCxnSpPr/>
      </xdr:nvCxnSpPr>
      <xdr:spPr>
        <a:xfrm flipV="1">
          <a:off x="13516178200" y="569785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289</xdr:row>
      <xdr:rowOff>88900</xdr:rowOff>
    </xdr:from>
    <xdr:to>
      <xdr:col>10</xdr:col>
      <xdr:colOff>742950</xdr:colOff>
      <xdr:row>289</xdr:row>
      <xdr:rowOff>101600</xdr:rowOff>
    </xdr:to>
    <xdr:cxnSp macro="">
      <xdr:nvCxnSpPr>
        <xdr:cNvPr id="193" name="Straight Arrow Connector 192">
          <a:extLst>
            <a:ext uri="{FF2B5EF4-FFF2-40B4-BE49-F238E27FC236}">
              <a16:creationId xmlns:a16="http://schemas.microsoft.com/office/drawing/2014/main" id="{647A2BE5-23C6-0143-98C0-5B520FA012F0}"/>
            </a:ext>
          </a:extLst>
        </xdr:cNvPr>
        <xdr:cNvCxnSpPr/>
      </xdr:nvCxnSpPr>
      <xdr:spPr>
        <a:xfrm>
          <a:off x="13515994050" y="588518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281</xdr:row>
      <xdr:rowOff>31750</xdr:rowOff>
    </xdr:from>
    <xdr:to>
      <xdr:col>10</xdr:col>
      <xdr:colOff>355600</xdr:colOff>
      <xdr:row>286</xdr:row>
      <xdr:rowOff>190500</xdr:rowOff>
    </xdr:to>
    <xdr:cxnSp macro="">
      <xdr:nvCxnSpPr>
        <xdr:cNvPr id="194" name="Straight Connector 193">
          <a:extLst>
            <a:ext uri="{FF2B5EF4-FFF2-40B4-BE49-F238E27FC236}">
              <a16:creationId xmlns:a16="http://schemas.microsoft.com/office/drawing/2014/main" id="{5CA02ACD-0EFA-504F-9291-65CCD4117C33}"/>
            </a:ext>
          </a:extLst>
        </xdr:cNvPr>
        <xdr:cNvCxnSpPr/>
      </xdr:nvCxnSpPr>
      <xdr:spPr>
        <a:xfrm>
          <a:off x="13516381400" y="571690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280</xdr:row>
      <xdr:rowOff>19050</xdr:rowOff>
    </xdr:from>
    <xdr:to>
      <xdr:col>3</xdr:col>
      <xdr:colOff>412750</xdr:colOff>
      <xdr:row>289</xdr:row>
      <xdr:rowOff>152400</xdr:rowOff>
    </xdr:to>
    <xdr:cxnSp macro="">
      <xdr:nvCxnSpPr>
        <xdr:cNvPr id="195" name="Straight Arrow Connector 194">
          <a:extLst>
            <a:ext uri="{FF2B5EF4-FFF2-40B4-BE49-F238E27FC236}">
              <a16:creationId xmlns:a16="http://schemas.microsoft.com/office/drawing/2014/main" id="{9BE3631D-AA99-6C49-859B-CE09D7F6201C}"/>
            </a:ext>
          </a:extLst>
        </xdr:cNvPr>
        <xdr:cNvCxnSpPr/>
      </xdr:nvCxnSpPr>
      <xdr:spPr>
        <a:xfrm flipV="1">
          <a:off x="13522102750" y="569531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289</xdr:row>
      <xdr:rowOff>95250</xdr:rowOff>
    </xdr:from>
    <xdr:to>
      <xdr:col>3</xdr:col>
      <xdr:colOff>571500</xdr:colOff>
      <xdr:row>289</xdr:row>
      <xdr:rowOff>107950</xdr:rowOff>
    </xdr:to>
    <xdr:cxnSp macro="">
      <xdr:nvCxnSpPr>
        <xdr:cNvPr id="196" name="Straight Arrow Connector 195">
          <a:extLst>
            <a:ext uri="{FF2B5EF4-FFF2-40B4-BE49-F238E27FC236}">
              <a16:creationId xmlns:a16="http://schemas.microsoft.com/office/drawing/2014/main" id="{B5A82993-7034-1B4C-8F5B-866160147749}"/>
            </a:ext>
          </a:extLst>
        </xdr:cNvPr>
        <xdr:cNvCxnSpPr/>
      </xdr:nvCxnSpPr>
      <xdr:spPr>
        <a:xfrm>
          <a:off x="13521944000" y="588581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647700</xdr:colOff>
      <xdr:row>280</xdr:row>
      <xdr:rowOff>171450</xdr:rowOff>
    </xdr:from>
    <xdr:to>
      <xdr:col>2</xdr:col>
      <xdr:colOff>425450</xdr:colOff>
      <xdr:row>286</xdr:row>
      <xdr:rowOff>127000</xdr:rowOff>
    </xdr:to>
    <xdr:cxnSp macro="">
      <xdr:nvCxnSpPr>
        <xdr:cNvPr id="197" name="Straight Connector 196">
          <a:extLst>
            <a:ext uri="{FF2B5EF4-FFF2-40B4-BE49-F238E27FC236}">
              <a16:creationId xmlns:a16="http://schemas.microsoft.com/office/drawing/2014/main" id="{470128BE-7A16-9E4C-A82B-B1D8295C4F87}"/>
            </a:ext>
          </a:extLst>
        </xdr:cNvPr>
        <xdr:cNvCxnSpPr/>
      </xdr:nvCxnSpPr>
      <xdr:spPr>
        <a:xfrm>
          <a:off x="13522915550" y="571055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406400</xdr:colOff>
      <xdr:row>298</xdr:row>
      <xdr:rowOff>12700</xdr:rowOff>
    </xdr:from>
    <xdr:to>
      <xdr:col>6</xdr:col>
      <xdr:colOff>406400</xdr:colOff>
      <xdr:row>307</xdr:row>
      <xdr:rowOff>146050</xdr:rowOff>
    </xdr:to>
    <xdr:cxnSp macro="">
      <xdr:nvCxnSpPr>
        <xdr:cNvPr id="198" name="Straight Arrow Connector 197">
          <a:extLst>
            <a:ext uri="{FF2B5EF4-FFF2-40B4-BE49-F238E27FC236}">
              <a16:creationId xmlns:a16="http://schemas.microsoft.com/office/drawing/2014/main" id="{4C2C5F40-1FD2-CD46-A3DE-CA93FA5DA317}"/>
            </a:ext>
          </a:extLst>
        </xdr:cNvPr>
        <xdr:cNvCxnSpPr/>
      </xdr:nvCxnSpPr>
      <xdr:spPr>
        <a:xfrm flipV="1">
          <a:off x="13519632600" y="606044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723900</xdr:colOff>
      <xdr:row>307</xdr:row>
      <xdr:rowOff>88900</xdr:rowOff>
    </xdr:from>
    <xdr:to>
      <xdr:col>6</xdr:col>
      <xdr:colOff>742950</xdr:colOff>
      <xdr:row>307</xdr:row>
      <xdr:rowOff>101600</xdr:rowOff>
    </xdr:to>
    <xdr:cxnSp macro="">
      <xdr:nvCxnSpPr>
        <xdr:cNvPr id="199" name="Straight Arrow Connector 198">
          <a:extLst>
            <a:ext uri="{FF2B5EF4-FFF2-40B4-BE49-F238E27FC236}">
              <a16:creationId xmlns:a16="http://schemas.microsoft.com/office/drawing/2014/main" id="{A10A5BBF-CB04-BA4A-8E1C-817AC20A4176}"/>
            </a:ext>
          </a:extLst>
        </xdr:cNvPr>
        <xdr:cNvCxnSpPr/>
      </xdr:nvCxnSpPr>
      <xdr:spPr>
        <a:xfrm>
          <a:off x="13519296050" y="625094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482600</xdr:colOff>
      <xdr:row>299</xdr:row>
      <xdr:rowOff>133350</xdr:rowOff>
    </xdr:from>
    <xdr:to>
      <xdr:col>6</xdr:col>
      <xdr:colOff>215900</xdr:colOff>
      <xdr:row>305</xdr:row>
      <xdr:rowOff>184150</xdr:rowOff>
    </xdr:to>
    <xdr:cxnSp macro="">
      <xdr:nvCxnSpPr>
        <xdr:cNvPr id="200" name="Straight Connector 199">
          <a:extLst>
            <a:ext uri="{FF2B5EF4-FFF2-40B4-BE49-F238E27FC236}">
              <a16:creationId xmlns:a16="http://schemas.microsoft.com/office/drawing/2014/main" id="{5C9FBDE4-CEFE-3F43-A07F-96C610EC0734}"/>
            </a:ext>
          </a:extLst>
        </xdr:cNvPr>
        <xdr:cNvCxnSpPr/>
      </xdr:nvCxnSpPr>
      <xdr:spPr>
        <a:xfrm flipV="1">
          <a:off x="13519823100" y="609282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406400</xdr:colOff>
      <xdr:row>319</xdr:row>
      <xdr:rowOff>12700</xdr:rowOff>
    </xdr:from>
    <xdr:to>
      <xdr:col>5</xdr:col>
      <xdr:colOff>406400</xdr:colOff>
      <xdr:row>328</xdr:row>
      <xdr:rowOff>146050</xdr:rowOff>
    </xdr:to>
    <xdr:cxnSp macro="">
      <xdr:nvCxnSpPr>
        <xdr:cNvPr id="201" name="Straight Arrow Connector 200">
          <a:extLst>
            <a:ext uri="{FF2B5EF4-FFF2-40B4-BE49-F238E27FC236}">
              <a16:creationId xmlns:a16="http://schemas.microsoft.com/office/drawing/2014/main" id="{A5D6A7D9-3163-FF41-B82B-6B18EF383CB6}"/>
            </a:ext>
          </a:extLst>
        </xdr:cNvPr>
        <xdr:cNvCxnSpPr/>
      </xdr:nvCxnSpPr>
      <xdr:spPr>
        <a:xfrm flipV="1">
          <a:off x="13520458100" y="648716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328</xdr:row>
      <xdr:rowOff>88900</xdr:rowOff>
    </xdr:from>
    <xdr:to>
      <xdr:col>5</xdr:col>
      <xdr:colOff>742950</xdr:colOff>
      <xdr:row>328</xdr:row>
      <xdr:rowOff>101600</xdr:rowOff>
    </xdr:to>
    <xdr:cxnSp macro="">
      <xdr:nvCxnSpPr>
        <xdr:cNvPr id="202" name="Straight Arrow Connector 201">
          <a:extLst>
            <a:ext uri="{FF2B5EF4-FFF2-40B4-BE49-F238E27FC236}">
              <a16:creationId xmlns:a16="http://schemas.microsoft.com/office/drawing/2014/main" id="{D187A756-EB37-0540-8161-B3E0DEFAAC5F}"/>
            </a:ext>
          </a:extLst>
        </xdr:cNvPr>
        <xdr:cNvCxnSpPr/>
      </xdr:nvCxnSpPr>
      <xdr:spPr>
        <a:xfrm>
          <a:off x="13520121550" y="667766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320</xdr:row>
      <xdr:rowOff>133350</xdr:rowOff>
    </xdr:from>
    <xdr:to>
      <xdr:col>5</xdr:col>
      <xdr:colOff>215900</xdr:colOff>
      <xdr:row>326</xdr:row>
      <xdr:rowOff>184150</xdr:rowOff>
    </xdr:to>
    <xdr:cxnSp macro="">
      <xdr:nvCxnSpPr>
        <xdr:cNvPr id="203" name="Straight Connector 202">
          <a:extLst>
            <a:ext uri="{FF2B5EF4-FFF2-40B4-BE49-F238E27FC236}">
              <a16:creationId xmlns:a16="http://schemas.microsoft.com/office/drawing/2014/main" id="{9162E34C-8032-5747-9052-B8169F80A65A}"/>
            </a:ext>
          </a:extLst>
        </xdr:cNvPr>
        <xdr:cNvCxnSpPr/>
      </xdr:nvCxnSpPr>
      <xdr:spPr>
        <a:xfrm flipV="1">
          <a:off x="13520648600" y="651954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320</xdr:row>
      <xdr:rowOff>135467</xdr:rowOff>
    </xdr:from>
    <xdr:to>
      <xdr:col>5</xdr:col>
      <xdr:colOff>91017</xdr:colOff>
      <xdr:row>326</xdr:row>
      <xdr:rowOff>91017</xdr:rowOff>
    </xdr:to>
    <xdr:cxnSp macro="">
      <xdr:nvCxnSpPr>
        <xdr:cNvPr id="204" name="Straight Connector 203">
          <a:extLst>
            <a:ext uri="{FF2B5EF4-FFF2-40B4-BE49-F238E27FC236}">
              <a16:creationId xmlns:a16="http://schemas.microsoft.com/office/drawing/2014/main" id="{07E67844-EC92-6146-9E49-2B88790EDB24}"/>
            </a:ext>
          </a:extLst>
        </xdr:cNvPr>
        <xdr:cNvCxnSpPr/>
      </xdr:nvCxnSpPr>
      <xdr:spPr>
        <a:xfrm>
          <a:off x="13520773483" y="651975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254000</xdr:colOff>
      <xdr:row>323</xdr:row>
      <xdr:rowOff>127000</xdr:rowOff>
    </xdr:from>
    <xdr:to>
      <xdr:col>4</xdr:col>
      <xdr:colOff>262467</xdr:colOff>
      <xdr:row>328</xdr:row>
      <xdr:rowOff>118533</xdr:rowOff>
    </xdr:to>
    <xdr:cxnSp macro="">
      <xdr:nvCxnSpPr>
        <xdr:cNvPr id="205" name="Straight Connector 204">
          <a:extLst>
            <a:ext uri="{FF2B5EF4-FFF2-40B4-BE49-F238E27FC236}">
              <a16:creationId xmlns:a16="http://schemas.microsoft.com/office/drawing/2014/main" id="{6AA545AE-260F-3346-A34C-CDB2F85E15DA}"/>
            </a:ext>
          </a:extLst>
        </xdr:cNvPr>
        <xdr:cNvCxnSpPr/>
      </xdr:nvCxnSpPr>
      <xdr:spPr>
        <a:xfrm flipH="1">
          <a:off x="13521427533" y="65798700"/>
          <a:ext cx="8467" cy="10075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254000</xdr:colOff>
      <xdr:row>323</xdr:row>
      <xdr:rowOff>67733</xdr:rowOff>
    </xdr:from>
    <xdr:to>
      <xdr:col>5</xdr:col>
      <xdr:colOff>397933</xdr:colOff>
      <xdr:row>323</xdr:row>
      <xdr:rowOff>67733</xdr:rowOff>
    </xdr:to>
    <xdr:cxnSp macro="">
      <xdr:nvCxnSpPr>
        <xdr:cNvPr id="206" name="Straight Connector 205">
          <a:extLst>
            <a:ext uri="{FF2B5EF4-FFF2-40B4-BE49-F238E27FC236}">
              <a16:creationId xmlns:a16="http://schemas.microsoft.com/office/drawing/2014/main" id="{A44775F3-45E4-4540-B470-6E764FC97D60}"/>
            </a:ext>
          </a:extLst>
        </xdr:cNvPr>
        <xdr:cNvCxnSpPr/>
      </xdr:nvCxnSpPr>
      <xdr:spPr>
        <a:xfrm flipH="1">
          <a:off x="13520466567" y="65739433"/>
          <a:ext cx="969433"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565150</xdr:colOff>
      <xdr:row>335</xdr:row>
      <xdr:rowOff>177800</xdr:rowOff>
    </xdr:from>
    <xdr:to>
      <xdr:col>6</xdr:col>
      <xdr:colOff>565150</xdr:colOff>
      <xdr:row>345</xdr:row>
      <xdr:rowOff>107950</xdr:rowOff>
    </xdr:to>
    <xdr:cxnSp macro="">
      <xdr:nvCxnSpPr>
        <xdr:cNvPr id="207" name="Straight Arrow Connector 206">
          <a:extLst>
            <a:ext uri="{FF2B5EF4-FFF2-40B4-BE49-F238E27FC236}">
              <a16:creationId xmlns:a16="http://schemas.microsoft.com/office/drawing/2014/main" id="{66ECD7A4-DE25-484B-93BB-3BB45335CD64}"/>
            </a:ext>
          </a:extLst>
        </xdr:cNvPr>
        <xdr:cNvCxnSpPr/>
      </xdr:nvCxnSpPr>
      <xdr:spPr>
        <a:xfrm flipV="1">
          <a:off x="13519473850" y="682879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345</xdr:row>
      <xdr:rowOff>95250</xdr:rowOff>
    </xdr:from>
    <xdr:to>
      <xdr:col>6</xdr:col>
      <xdr:colOff>762000</xdr:colOff>
      <xdr:row>345</xdr:row>
      <xdr:rowOff>107950</xdr:rowOff>
    </xdr:to>
    <xdr:cxnSp macro="">
      <xdr:nvCxnSpPr>
        <xdr:cNvPr id="208" name="Straight Arrow Connector 207">
          <a:extLst>
            <a:ext uri="{FF2B5EF4-FFF2-40B4-BE49-F238E27FC236}">
              <a16:creationId xmlns:a16="http://schemas.microsoft.com/office/drawing/2014/main" id="{7C47F276-379F-DE4A-B69C-7ACB8F2E2183}"/>
            </a:ext>
          </a:extLst>
        </xdr:cNvPr>
        <xdr:cNvCxnSpPr/>
      </xdr:nvCxnSpPr>
      <xdr:spPr>
        <a:xfrm>
          <a:off x="13519277000" y="702373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337</xdr:row>
      <xdr:rowOff>88900</xdr:rowOff>
    </xdr:from>
    <xdr:to>
      <xdr:col>6</xdr:col>
      <xdr:colOff>292100</xdr:colOff>
      <xdr:row>343</xdr:row>
      <xdr:rowOff>44450</xdr:rowOff>
    </xdr:to>
    <xdr:cxnSp macro="">
      <xdr:nvCxnSpPr>
        <xdr:cNvPr id="209" name="Straight Connector 208">
          <a:extLst>
            <a:ext uri="{FF2B5EF4-FFF2-40B4-BE49-F238E27FC236}">
              <a16:creationId xmlns:a16="http://schemas.microsoft.com/office/drawing/2014/main" id="{589D243D-E2D3-194F-93E0-934DFD90AB4A}"/>
            </a:ext>
          </a:extLst>
        </xdr:cNvPr>
        <xdr:cNvCxnSpPr/>
      </xdr:nvCxnSpPr>
      <xdr:spPr>
        <a:xfrm>
          <a:off x="13519746900" y="686054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336</xdr:row>
      <xdr:rowOff>44450</xdr:rowOff>
    </xdr:from>
    <xdr:to>
      <xdr:col>10</xdr:col>
      <xdr:colOff>558800</xdr:colOff>
      <xdr:row>345</xdr:row>
      <xdr:rowOff>177800</xdr:rowOff>
    </xdr:to>
    <xdr:cxnSp macro="">
      <xdr:nvCxnSpPr>
        <xdr:cNvPr id="210" name="Straight Arrow Connector 209">
          <a:extLst>
            <a:ext uri="{FF2B5EF4-FFF2-40B4-BE49-F238E27FC236}">
              <a16:creationId xmlns:a16="http://schemas.microsoft.com/office/drawing/2014/main" id="{8DA2790B-AAD9-7D4A-AA29-3AAF6FD53AEE}"/>
            </a:ext>
          </a:extLst>
        </xdr:cNvPr>
        <xdr:cNvCxnSpPr/>
      </xdr:nvCxnSpPr>
      <xdr:spPr>
        <a:xfrm flipV="1">
          <a:off x="13516178200" y="683577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345</xdr:row>
      <xdr:rowOff>88900</xdr:rowOff>
    </xdr:from>
    <xdr:to>
      <xdr:col>10</xdr:col>
      <xdr:colOff>742950</xdr:colOff>
      <xdr:row>345</xdr:row>
      <xdr:rowOff>101600</xdr:rowOff>
    </xdr:to>
    <xdr:cxnSp macro="">
      <xdr:nvCxnSpPr>
        <xdr:cNvPr id="211" name="Straight Arrow Connector 210">
          <a:extLst>
            <a:ext uri="{FF2B5EF4-FFF2-40B4-BE49-F238E27FC236}">
              <a16:creationId xmlns:a16="http://schemas.microsoft.com/office/drawing/2014/main" id="{2D218249-3FCD-F142-9218-C0561F421F36}"/>
            </a:ext>
          </a:extLst>
        </xdr:cNvPr>
        <xdr:cNvCxnSpPr/>
      </xdr:nvCxnSpPr>
      <xdr:spPr>
        <a:xfrm>
          <a:off x="13515994050" y="70231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337</xdr:row>
      <xdr:rowOff>26681</xdr:rowOff>
    </xdr:from>
    <xdr:to>
      <xdr:col>10</xdr:col>
      <xdr:colOff>138740</xdr:colOff>
      <xdr:row>342</xdr:row>
      <xdr:rowOff>190500</xdr:rowOff>
    </xdr:to>
    <xdr:cxnSp macro="">
      <xdr:nvCxnSpPr>
        <xdr:cNvPr id="212" name="Straight Connector 211">
          <a:extLst>
            <a:ext uri="{FF2B5EF4-FFF2-40B4-BE49-F238E27FC236}">
              <a16:creationId xmlns:a16="http://schemas.microsoft.com/office/drawing/2014/main" id="{5A36D9F3-6BD2-9D49-A527-7419217562FB}"/>
            </a:ext>
          </a:extLst>
        </xdr:cNvPr>
        <xdr:cNvCxnSpPr/>
      </xdr:nvCxnSpPr>
      <xdr:spPr>
        <a:xfrm>
          <a:off x="13516598260" y="68543181"/>
          <a:ext cx="1211890" cy="11798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336</xdr:row>
      <xdr:rowOff>19050</xdr:rowOff>
    </xdr:from>
    <xdr:to>
      <xdr:col>3</xdr:col>
      <xdr:colOff>412750</xdr:colOff>
      <xdr:row>345</xdr:row>
      <xdr:rowOff>152400</xdr:rowOff>
    </xdr:to>
    <xdr:cxnSp macro="">
      <xdr:nvCxnSpPr>
        <xdr:cNvPr id="213" name="Straight Arrow Connector 212">
          <a:extLst>
            <a:ext uri="{FF2B5EF4-FFF2-40B4-BE49-F238E27FC236}">
              <a16:creationId xmlns:a16="http://schemas.microsoft.com/office/drawing/2014/main" id="{7A1FC8F0-8E37-F442-B837-DD368A139E73}"/>
            </a:ext>
          </a:extLst>
        </xdr:cNvPr>
        <xdr:cNvCxnSpPr/>
      </xdr:nvCxnSpPr>
      <xdr:spPr>
        <a:xfrm flipV="1">
          <a:off x="13522102750" y="683323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345</xdr:row>
      <xdr:rowOff>95250</xdr:rowOff>
    </xdr:from>
    <xdr:to>
      <xdr:col>3</xdr:col>
      <xdr:colOff>571500</xdr:colOff>
      <xdr:row>345</xdr:row>
      <xdr:rowOff>107950</xdr:rowOff>
    </xdr:to>
    <xdr:cxnSp macro="">
      <xdr:nvCxnSpPr>
        <xdr:cNvPr id="214" name="Straight Arrow Connector 213">
          <a:extLst>
            <a:ext uri="{FF2B5EF4-FFF2-40B4-BE49-F238E27FC236}">
              <a16:creationId xmlns:a16="http://schemas.microsoft.com/office/drawing/2014/main" id="{74E79031-8BBB-7D4B-9FF5-DD1180758C49}"/>
            </a:ext>
          </a:extLst>
        </xdr:cNvPr>
        <xdr:cNvCxnSpPr/>
      </xdr:nvCxnSpPr>
      <xdr:spPr>
        <a:xfrm>
          <a:off x="13521944000" y="702373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285750</xdr:colOff>
      <xdr:row>337</xdr:row>
      <xdr:rowOff>69850</xdr:rowOff>
    </xdr:from>
    <xdr:to>
      <xdr:col>3</xdr:col>
      <xdr:colOff>63500</xdr:colOff>
      <xdr:row>343</xdr:row>
      <xdr:rowOff>25400</xdr:rowOff>
    </xdr:to>
    <xdr:cxnSp macro="">
      <xdr:nvCxnSpPr>
        <xdr:cNvPr id="215" name="Straight Connector 214">
          <a:extLst>
            <a:ext uri="{FF2B5EF4-FFF2-40B4-BE49-F238E27FC236}">
              <a16:creationId xmlns:a16="http://schemas.microsoft.com/office/drawing/2014/main" id="{3331BE41-B8AF-DC49-BAB5-EAF87C30447B}"/>
            </a:ext>
          </a:extLst>
        </xdr:cNvPr>
        <xdr:cNvCxnSpPr/>
      </xdr:nvCxnSpPr>
      <xdr:spPr>
        <a:xfrm>
          <a:off x="13522452000" y="685863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558800</xdr:colOff>
      <xdr:row>336</xdr:row>
      <xdr:rowOff>44450</xdr:rowOff>
    </xdr:from>
    <xdr:to>
      <xdr:col>15</xdr:col>
      <xdr:colOff>558800</xdr:colOff>
      <xdr:row>345</xdr:row>
      <xdr:rowOff>177800</xdr:rowOff>
    </xdr:to>
    <xdr:cxnSp macro="">
      <xdr:nvCxnSpPr>
        <xdr:cNvPr id="216" name="Straight Arrow Connector 215">
          <a:extLst>
            <a:ext uri="{FF2B5EF4-FFF2-40B4-BE49-F238E27FC236}">
              <a16:creationId xmlns:a16="http://schemas.microsoft.com/office/drawing/2014/main" id="{307139FD-E0CA-9346-9582-9F10C09E0F7D}"/>
            </a:ext>
          </a:extLst>
        </xdr:cNvPr>
        <xdr:cNvCxnSpPr/>
      </xdr:nvCxnSpPr>
      <xdr:spPr>
        <a:xfrm flipV="1">
          <a:off x="13512050700" y="683577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723900</xdr:colOff>
      <xdr:row>345</xdr:row>
      <xdr:rowOff>88900</xdr:rowOff>
    </xdr:from>
    <xdr:to>
      <xdr:col>15</xdr:col>
      <xdr:colOff>742950</xdr:colOff>
      <xdr:row>345</xdr:row>
      <xdr:rowOff>101600</xdr:rowOff>
    </xdr:to>
    <xdr:cxnSp macro="">
      <xdr:nvCxnSpPr>
        <xdr:cNvPr id="217" name="Straight Arrow Connector 216">
          <a:extLst>
            <a:ext uri="{FF2B5EF4-FFF2-40B4-BE49-F238E27FC236}">
              <a16:creationId xmlns:a16="http://schemas.microsoft.com/office/drawing/2014/main" id="{63597C13-8419-8544-A119-F1B60F9707DF}"/>
            </a:ext>
          </a:extLst>
        </xdr:cNvPr>
        <xdr:cNvCxnSpPr/>
      </xdr:nvCxnSpPr>
      <xdr:spPr>
        <a:xfrm>
          <a:off x="13511866550" y="70231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495300</xdr:colOff>
      <xdr:row>337</xdr:row>
      <xdr:rowOff>25400</xdr:rowOff>
    </xdr:from>
    <xdr:to>
      <xdr:col>14</xdr:col>
      <xdr:colOff>508000</xdr:colOff>
      <xdr:row>345</xdr:row>
      <xdr:rowOff>127000</xdr:rowOff>
    </xdr:to>
    <xdr:cxnSp macro="">
      <xdr:nvCxnSpPr>
        <xdr:cNvPr id="218" name="Straight Connector 217">
          <a:extLst>
            <a:ext uri="{FF2B5EF4-FFF2-40B4-BE49-F238E27FC236}">
              <a16:creationId xmlns:a16="http://schemas.microsoft.com/office/drawing/2014/main" id="{4EF89B5E-1F79-E34C-B593-53662970F0E9}"/>
            </a:ext>
          </a:extLst>
        </xdr:cNvPr>
        <xdr:cNvCxnSpPr/>
      </xdr:nvCxnSpPr>
      <xdr:spPr>
        <a:xfrm flipH="1">
          <a:off x="13512927000" y="68541900"/>
          <a:ext cx="12700" cy="17272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234950</xdr:colOff>
      <xdr:row>336</xdr:row>
      <xdr:rowOff>158750</xdr:rowOff>
    </xdr:from>
    <xdr:to>
      <xdr:col>2</xdr:col>
      <xdr:colOff>12700</xdr:colOff>
      <xdr:row>342</xdr:row>
      <xdr:rowOff>114300</xdr:rowOff>
    </xdr:to>
    <xdr:cxnSp macro="">
      <xdr:nvCxnSpPr>
        <xdr:cNvPr id="219" name="Straight Connector 218">
          <a:extLst>
            <a:ext uri="{FF2B5EF4-FFF2-40B4-BE49-F238E27FC236}">
              <a16:creationId xmlns:a16="http://schemas.microsoft.com/office/drawing/2014/main" id="{682D130B-5982-9D40-AAD8-0BCE830405CD}"/>
            </a:ext>
          </a:extLst>
        </xdr:cNvPr>
        <xdr:cNvCxnSpPr/>
      </xdr:nvCxnSpPr>
      <xdr:spPr>
        <a:xfrm>
          <a:off x="13523328300" y="684720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419100</xdr:colOff>
      <xdr:row>338</xdr:row>
      <xdr:rowOff>114300</xdr:rowOff>
    </xdr:from>
    <xdr:to>
      <xdr:col>2</xdr:col>
      <xdr:colOff>501650</xdr:colOff>
      <xdr:row>338</xdr:row>
      <xdr:rowOff>120650</xdr:rowOff>
    </xdr:to>
    <xdr:cxnSp macro="">
      <xdr:nvCxnSpPr>
        <xdr:cNvPr id="220" name="Straight Arrow Connector 219">
          <a:extLst>
            <a:ext uri="{FF2B5EF4-FFF2-40B4-BE49-F238E27FC236}">
              <a16:creationId xmlns:a16="http://schemas.microsoft.com/office/drawing/2014/main" id="{96FC0EA6-6800-AC4C-9C7C-AA75A203AEC9}"/>
            </a:ext>
          </a:extLst>
        </xdr:cNvPr>
        <xdr:cNvCxnSpPr/>
      </xdr:nvCxnSpPr>
      <xdr:spPr>
        <a:xfrm flipV="1">
          <a:off x="13522839350" y="6883400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717550</xdr:colOff>
      <xdr:row>337</xdr:row>
      <xdr:rowOff>66675</xdr:rowOff>
    </xdr:from>
    <xdr:ext cx="647818"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AB8CC3FB-4FE1-3F42-9066-797CA936F967}"/>
                </a:ext>
              </a:extLst>
            </xdr:cNvPr>
            <xdr:cNvSpPr txBox="1"/>
          </xdr:nvSpPr>
          <xdr:spPr>
            <a:xfrm>
              <a:off x="13522801132" y="685831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1" name="TextBox 220">
              <a:extLst>
                <a:ext uri="{FF2B5EF4-FFF2-40B4-BE49-F238E27FC236}">
                  <a16:creationId xmlns:a16="http://schemas.microsoft.com/office/drawing/2014/main" id="{AB8CC3FB-4FE1-3F42-9066-797CA936F967}"/>
                </a:ext>
              </a:extLst>
            </xdr:cNvPr>
            <xdr:cNvSpPr txBox="1"/>
          </xdr:nvSpPr>
          <xdr:spPr>
            <a:xfrm>
              <a:off x="13522801132" y="685831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0</xdr:col>
      <xdr:colOff>622300</xdr:colOff>
      <xdr:row>341</xdr:row>
      <xdr:rowOff>44450</xdr:rowOff>
    </xdr:from>
    <xdr:to>
      <xdr:col>1</xdr:col>
      <xdr:colOff>704850</xdr:colOff>
      <xdr:row>341</xdr:row>
      <xdr:rowOff>50800</xdr:rowOff>
    </xdr:to>
    <xdr:cxnSp macro="">
      <xdr:nvCxnSpPr>
        <xdr:cNvPr id="222" name="Straight Arrow Connector 221">
          <a:extLst>
            <a:ext uri="{FF2B5EF4-FFF2-40B4-BE49-F238E27FC236}">
              <a16:creationId xmlns:a16="http://schemas.microsoft.com/office/drawing/2014/main" id="{7AADBBF7-5A3C-DC47-9B7D-EAD1028146A7}"/>
            </a:ext>
          </a:extLst>
        </xdr:cNvPr>
        <xdr:cNvCxnSpPr/>
      </xdr:nvCxnSpPr>
      <xdr:spPr>
        <a:xfrm flipV="1">
          <a:off x="13523461650" y="6937375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787400</xdr:colOff>
      <xdr:row>340</xdr:row>
      <xdr:rowOff>73025</xdr:rowOff>
    </xdr:from>
    <xdr:ext cx="647818"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E42AD98C-1614-034A-B6D4-D6B608B282C5}"/>
                </a:ext>
              </a:extLst>
            </xdr:cNvPr>
            <xdr:cNvSpPr txBox="1"/>
          </xdr:nvSpPr>
          <xdr:spPr>
            <a:xfrm>
              <a:off x="13523556782" y="691991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E42AD98C-1614-034A-B6D4-D6B608B282C5}"/>
                </a:ext>
              </a:extLst>
            </xdr:cNvPr>
            <xdr:cNvSpPr txBox="1"/>
          </xdr:nvSpPr>
          <xdr:spPr>
            <a:xfrm>
              <a:off x="13523556782" y="691991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698500</xdr:colOff>
      <xdr:row>332</xdr:row>
      <xdr:rowOff>196850</xdr:rowOff>
    </xdr:from>
    <xdr:to>
      <xdr:col>2</xdr:col>
      <xdr:colOff>158750</xdr:colOff>
      <xdr:row>334</xdr:row>
      <xdr:rowOff>165100</xdr:rowOff>
    </xdr:to>
    <xdr:sp macro="" textlink="">
      <xdr:nvSpPr>
        <xdr:cNvPr id="224" name="Down Arrow 223">
          <a:extLst>
            <a:ext uri="{FF2B5EF4-FFF2-40B4-BE49-F238E27FC236}">
              <a16:creationId xmlns:a16="http://schemas.microsoft.com/office/drawing/2014/main" id="{03064A12-1A32-6A4B-97BE-093460F619FF}"/>
            </a:ext>
          </a:extLst>
        </xdr:cNvPr>
        <xdr:cNvSpPr/>
      </xdr:nvSpPr>
      <xdr:spPr>
        <a:xfrm>
          <a:off x="13523182250" y="67697350"/>
          <a:ext cx="285750" cy="3746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406400</xdr:colOff>
      <xdr:row>354</xdr:row>
      <xdr:rowOff>12700</xdr:rowOff>
    </xdr:from>
    <xdr:to>
      <xdr:col>5</xdr:col>
      <xdr:colOff>406400</xdr:colOff>
      <xdr:row>363</xdr:row>
      <xdr:rowOff>146050</xdr:rowOff>
    </xdr:to>
    <xdr:cxnSp macro="">
      <xdr:nvCxnSpPr>
        <xdr:cNvPr id="225" name="Straight Arrow Connector 224">
          <a:extLst>
            <a:ext uri="{FF2B5EF4-FFF2-40B4-BE49-F238E27FC236}">
              <a16:creationId xmlns:a16="http://schemas.microsoft.com/office/drawing/2014/main" id="{7843D60D-DDDE-BB45-82E5-887665A88B05}"/>
            </a:ext>
          </a:extLst>
        </xdr:cNvPr>
        <xdr:cNvCxnSpPr/>
      </xdr:nvCxnSpPr>
      <xdr:spPr>
        <a:xfrm flipV="1">
          <a:off x="13520458100" y="719836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363</xdr:row>
      <xdr:rowOff>88900</xdr:rowOff>
    </xdr:from>
    <xdr:to>
      <xdr:col>5</xdr:col>
      <xdr:colOff>742950</xdr:colOff>
      <xdr:row>363</xdr:row>
      <xdr:rowOff>101600</xdr:rowOff>
    </xdr:to>
    <xdr:cxnSp macro="">
      <xdr:nvCxnSpPr>
        <xdr:cNvPr id="226" name="Straight Arrow Connector 225">
          <a:extLst>
            <a:ext uri="{FF2B5EF4-FFF2-40B4-BE49-F238E27FC236}">
              <a16:creationId xmlns:a16="http://schemas.microsoft.com/office/drawing/2014/main" id="{EEC6BFFF-381D-6A48-8471-1EB62E0A5014}"/>
            </a:ext>
          </a:extLst>
        </xdr:cNvPr>
        <xdr:cNvCxnSpPr/>
      </xdr:nvCxnSpPr>
      <xdr:spPr>
        <a:xfrm>
          <a:off x="13520121550" y="738886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355</xdr:row>
      <xdr:rowOff>133350</xdr:rowOff>
    </xdr:from>
    <xdr:to>
      <xdr:col>5</xdr:col>
      <xdr:colOff>215900</xdr:colOff>
      <xdr:row>361</xdr:row>
      <xdr:rowOff>184150</xdr:rowOff>
    </xdr:to>
    <xdr:cxnSp macro="">
      <xdr:nvCxnSpPr>
        <xdr:cNvPr id="227" name="Straight Connector 226">
          <a:extLst>
            <a:ext uri="{FF2B5EF4-FFF2-40B4-BE49-F238E27FC236}">
              <a16:creationId xmlns:a16="http://schemas.microsoft.com/office/drawing/2014/main" id="{D3A1027F-76F7-8646-A89F-8CCA190FB0C6}"/>
            </a:ext>
          </a:extLst>
        </xdr:cNvPr>
        <xdr:cNvCxnSpPr/>
      </xdr:nvCxnSpPr>
      <xdr:spPr>
        <a:xfrm flipV="1">
          <a:off x="13520648600" y="723074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355</xdr:row>
      <xdr:rowOff>135467</xdr:rowOff>
    </xdr:from>
    <xdr:to>
      <xdr:col>5</xdr:col>
      <xdr:colOff>91017</xdr:colOff>
      <xdr:row>361</xdr:row>
      <xdr:rowOff>91017</xdr:rowOff>
    </xdr:to>
    <xdr:cxnSp macro="">
      <xdr:nvCxnSpPr>
        <xdr:cNvPr id="228" name="Straight Connector 227">
          <a:extLst>
            <a:ext uri="{FF2B5EF4-FFF2-40B4-BE49-F238E27FC236}">
              <a16:creationId xmlns:a16="http://schemas.microsoft.com/office/drawing/2014/main" id="{4D9C16E1-12FF-C24F-84F8-B7A2ED12C600}"/>
            </a:ext>
          </a:extLst>
        </xdr:cNvPr>
        <xdr:cNvCxnSpPr/>
      </xdr:nvCxnSpPr>
      <xdr:spPr>
        <a:xfrm>
          <a:off x="13520773483" y="723095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254000</xdr:colOff>
      <xdr:row>358</xdr:row>
      <xdr:rowOff>127000</xdr:rowOff>
    </xdr:from>
    <xdr:to>
      <xdr:col>4</xdr:col>
      <xdr:colOff>262467</xdr:colOff>
      <xdr:row>363</xdr:row>
      <xdr:rowOff>118533</xdr:rowOff>
    </xdr:to>
    <xdr:cxnSp macro="">
      <xdr:nvCxnSpPr>
        <xdr:cNvPr id="229" name="Straight Connector 228">
          <a:extLst>
            <a:ext uri="{FF2B5EF4-FFF2-40B4-BE49-F238E27FC236}">
              <a16:creationId xmlns:a16="http://schemas.microsoft.com/office/drawing/2014/main" id="{C65627EE-4DA4-6E47-A556-C7554261C653}"/>
            </a:ext>
          </a:extLst>
        </xdr:cNvPr>
        <xdr:cNvCxnSpPr/>
      </xdr:nvCxnSpPr>
      <xdr:spPr>
        <a:xfrm flipH="1">
          <a:off x="13521427533" y="72910700"/>
          <a:ext cx="8467" cy="10075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254000</xdr:colOff>
      <xdr:row>358</xdr:row>
      <xdr:rowOff>67733</xdr:rowOff>
    </xdr:from>
    <xdr:to>
      <xdr:col>5</xdr:col>
      <xdr:colOff>397933</xdr:colOff>
      <xdr:row>358</xdr:row>
      <xdr:rowOff>67733</xdr:rowOff>
    </xdr:to>
    <xdr:cxnSp macro="">
      <xdr:nvCxnSpPr>
        <xdr:cNvPr id="230" name="Straight Connector 229">
          <a:extLst>
            <a:ext uri="{FF2B5EF4-FFF2-40B4-BE49-F238E27FC236}">
              <a16:creationId xmlns:a16="http://schemas.microsoft.com/office/drawing/2014/main" id="{A54F86B8-7D94-1248-AC34-D223C5EC37C2}"/>
            </a:ext>
          </a:extLst>
        </xdr:cNvPr>
        <xdr:cNvCxnSpPr/>
      </xdr:nvCxnSpPr>
      <xdr:spPr>
        <a:xfrm flipH="1">
          <a:off x="13520466567" y="72851433"/>
          <a:ext cx="969433"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304800</xdr:colOff>
      <xdr:row>355</xdr:row>
      <xdr:rowOff>95250</xdr:rowOff>
    </xdr:from>
    <xdr:to>
      <xdr:col>4</xdr:col>
      <xdr:colOff>806450</xdr:colOff>
      <xdr:row>355</xdr:row>
      <xdr:rowOff>95250</xdr:rowOff>
    </xdr:to>
    <xdr:cxnSp macro="">
      <xdr:nvCxnSpPr>
        <xdr:cNvPr id="231" name="Straight Arrow Connector 230">
          <a:extLst>
            <a:ext uri="{FF2B5EF4-FFF2-40B4-BE49-F238E27FC236}">
              <a16:creationId xmlns:a16="http://schemas.microsoft.com/office/drawing/2014/main" id="{79993054-3507-B341-8157-DFC4BB6A50E5}"/>
            </a:ext>
          </a:extLst>
        </xdr:cNvPr>
        <xdr:cNvCxnSpPr/>
      </xdr:nvCxnSpPr>
      <xdr:spPr>
        <a:xfrm>
          <a:off x="13520883550" y="72269350"/>
          <a:ext cx="5016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692006</xdr:colOff>
      <xdr:row>354</xdr:row>
      <xdr:rowOff>86067</xdr:rowOff>
    </xdr:from>
    <xdr:to>
      <xdr:col>4</xdr:col>
      <xdr:colOff>469756</xdr:colOff>
      <xdr:row>360</xdr:row>
      <xdr:rowOff>41617</xdr:rowOff>
    </xdr:to>
    <xdr:cxnSp macro="">
      <xdr:nvCxnSpPr>
        <xdr:cNvPr id="232" name="Straight Connector 231">
          <a:extLst>
            <a:ext uri="{FF2B5EF4-FFF2-40B4-BE49-F238E27FC236}">
              <a16:creationId xmlns:a16="http://schemas.microsoft.com/office/drawing/2014/main" id="{A8FC3CB8-069E-E945-B1D7-82C07461F8F0}"/>
            </a:ext>
          </a:extLst>
        </xdr:cNvPr>
        <xdr:cNvCxnSpPr/>
      </xdr:nvCxnSpPr>
      <xdr:spPr>
        <a:xfrm>
          <a:off x="13521220244" y="720569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184150</xdr:colOff>
      <xdr:row>322</xdr:row>
      <xdr:rowOff>184150</xdr:rowOff>
    </xdr:from>
    <xdr:to>
      <xdr:col>4</xdr:col>
      <xdr:colOff>361950</xdr:colOff>
      <xdr:row>323</xdr:row>
      <xdr:rowOff>177800</xdr:rowOff>
    </xdr:to>
    <xdr:sp macro="" textlink="">
      <xdr:nvSpPr>
        <xdr:cNvPr id="233" name="Oval 232">
          <a:extLst>
            <a:ext uri="{FF2B5EF4-FFF2-40B4-BE49-F238E27FC236}">
              <a16:creationId xmlns:a16="http://schemas.microsoft.com/office/drawing/2014/main" id="{9B82A488-5464-554C-88D3-06FEEF5FA0B4}"/>
            </a:ext>
          </a:extLst>
        </xdr:cNvPr>
        <xdr:cNvSpPr/>
      </xdr:nvSpPr>
      <xdr:spPr>
        <a:xfrm>
          <a:off x="13521328050" y="656526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165100</xdr:colOff>
      <xdr:row>357</xdr:row>
      <xdr:rowOff>184150</xdr:rowOff>
    </xdr:from>
    <xdr:to>
      <xdr:col>4</xdr:col>
      <xdr:colOff>342900</xdr:colOff>
      <xdr:row>358</xdr:row>
      <xdr:rowOff>177800</xdr:rowOff>
    </xdr:to>
    <xdr:sp macro="" textlink="">
      <xdr:nvSpPr>
        <xdr:cNvPr id="234" name="Oval 233">
          <a:extLst>
            <a:ext uri="{FF2B5EF4-FFF2-40B4-BE49-F238E27FC236}">
              <a16:creationId xmlns:a16="http://schemas.microsoft.com/office/drawing/2014/main" id="{8029F9F7-C412-464C-94AA-6F783DEC0AB7}"/>
            </a:ext>
          </a:extLst>
        </xdr:cNvPr>
        <xdr:cNvSpPr/>
      </xdr:nvSpPr>
      <xdr:spPr>
        <a:xfrm>
          <a:off x="13521347100" y="727646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656309</xdr:colOff>
      <xdr:row>356</xdr:row>
      <xdr:rowOff>63284</xdr:rowOff>
    </xdr:from>
    <xdr:to>
      <xdr:col>4</xdr:col>
      <xdr:colOff>8609</xdr:colOff>
      <xdr:row>357</xdr:row>
      <xdr:rowOff>56934</xdr:rowOff>
    </xdr:to>
    <xdr:sp macro="" textlink="">
      <xdr:nvSpPr>
        <xdr:cNvPr id="235" name="Oval 234">
          <a:extLst>
            <a:ext uri="{FF2B5EF4-FFF2-40B4-BE49-F238E27FC236}">
              <a16:creationId xmlns:a16="http://schemas.microsoft.com/office/drawing/2014/main" id="{E4F22FF0-A99C-AA4D-A859-AE545C73E397}"/>
            </a:ext>
          </a:extLst>
        </xdr:cNvPr>
        <xdr:cNvSpPr/>
      </xdr:nvSpPr>
      <xdr:spPr>
        <a:xfrm>
          <a:off x="13521681391" y="72440584"/>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717550</xdr:colOff>
      <xdr:row>357</xdr:row>
      <xdr:rowOff>101600</xdr:rowOff>
    </xdr:from>
    <xdr:to>
      <xdr:col>3</xdr:col>
      <xdr:colOff>723900</xdr:colOff>
      <xdr:row>363</xdr:row>
      <xdr:rowOff>95250</xdr:rowOff>
    </xdr:to>
    <xdr:cxnSp macro="">
      <xdr:nvCxnSpPr>
        <xdr:cNvPr id="236" name="Straight Connector 235">
          <a:extLst>
            <a:ext uri="{FF2B5EF4-FFF2-40B4-BE49-F238E27FC236}">
              <a16:creationId xmlns:a16="http://schemas.microsoft.com/office/drawing/2014/main" id="{7FC2F7C5-4622-CE45-B212-9740D9808E2D}"/>
            </a:ext>
          </a:extLst>
        </xdr:cNvPr>
        <xdr:cNvCxnSpPr/>
      </xdr:nvCxnSpPr>
      <xdr:spPr>
        <a:xfrm>
          <a:off x="13521791600" y="72682100"/>
          <a:ext cx="6350" cy="121285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50800</xdr:colOff>
      <xdr:row>356</xdr:row>
      <xdr:rowOff>152400</xdr:rowOff>
    </xdr:from>
    <xdr:to>
      <xdr:col>5</xdr:col>
      <xdr:colOff>406400</xdr:colOff>
      <xdr:row>356</xdr:row>
      <xdr:rowOff>165100</xdr:rowOff>
    </xdr:to>
    <xdr:cxnSp macro="">
      <xdr:nvCxnSpPr>
        <xdr:cNvPr id="237" name="Straight Connector 236">
          <a:extLst>
            <a:ext uri="{FF2B5EF4-FFF2-40B4-BE49-F238E27FC236}">
              <a16:creationId xmlns:a16="http://schemas.microsoft.com/office/drawing/2014/main" id="{A331A97C-214D-C44C-9CAC-1BCCD2A12487}"/>
            </a:ext>
          </a:extLst>
        </xdr:cNvPr>
        <xdr:cNvCxnSpPr/>
      </xdr:nvCxnSpPr>
      <xdr:spPr>
        <a:xfrm flipH="1" flipV="1">
          <a:off x="13520458100" y="72529700"/>
          <a:ext cx="1181100" cy="1270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406400</xdr:colOff>
      <xdr:row>392</xdr:row>
      <xdr:rowOff>190500</xdr:rowOff>
    </xdr:from>
    <xdr:to>
      <xdr:col>5</xdr:col>
      <xdr:colOff>406400</xdr:colOff>
      <xdr:row>402</xdr:row>
      <xdr:rowOff>120650</xdr:rowOff>
    </xdr:to>
    <xdr:cxnSp macro="">
      <xdr:nvCxnSpPr>
        <xdr:cNvPr id="238" name="Straight Arrow Connector 237">
          <a:extLst>
            <a:ext uri="{FF2B5EF4-FFF2-40B4-BE49-F238E27FC236}">
              <a16:creationId xmlns:a16="http://schemas.microsoft.com/office/drawing/2014/main" id="{228A4F49-A4D6-1B4E-8E86-97E41419452D}"/>
            </a:ext>
          </a:extLst>
        </xdr:cNvPr>
        <xdr:cNvCxnSpPr/>
      </xdr:nvCxnSpPr>
      <xdr:spPr>
        <a:xfrm flipV="1">
          <a:off x="13520458100" y="799084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402</xdr:row>
      <xdr:rowOff>95250</xdr:rowOff>
    </xdr:from>
    <xdr:to>
      <xdr:col>5</xdr:col>
      <xdr:colOff>762000</xdr:colOff>
      <xdr:row>402</xdr:row>
      <xdr:rowOff>107950</xdr:rowOff>
    </xdr:to>
    <xdr:cxnSp macro="">
      <xdr:nvCxnSpPr>
        <xdr:cNvPr id="239" name="Straight Arrow Connector 238">
          <a:extLst>
            <a:ext uri="{FF2B5EF4-FFF2-40B4-BE49-F238E27FC236}">
              <a16:creationId xmlns:a16="http://schemas.microsoft.com/office/drawing/2014/main" id="{ADCC2630-8AA8-F14B-96DC-DE7DBDBCA294}"/>
            </a:ext>
          </a:extLst>
        </xdr:cNvPr>
        <xdr:cNvCxnSpPr/>
      </xdr:nvCxnSpPr>
      <xdr:spPr>
        <a:xfrm>
          <a:off x="13520102500" y="818451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552450</xdr:colOff>
      <xdr:row>394</xdr:row>
      <xdr:rowOff>101600</xdr:rowOff>
    </xdr:from>
    <xdr:to>
      <xdr:col>5</xdr:col>
      <xdr:colOff>330200</xdr:colOff>
      <xdr:row>400</xdr:row>
      <xdr:rowOff>57150</xdr:rowOff>
    </xdr:to>
    <xdr:cxnSp macro="">
      <xdr:nvCxnSpPr>
        <xdr:cNvPr id="240" name="Straight Connector 239">
          <a:extLst>
            <a:ext uri="{FF2B5EF4-FFF2-40B4-BE49-F238E27FC236}">
              <a16:creationId xmlns:a16="http://schemas.microsoft.com/office/drawing/2014/main" id="{FDAA822A-5728-CA47-B4CD-74DA77067A6E}"/>
            </a:ext>
          </a:extLst>
        </xdr:cNvPr>
        <xdr:cNvCxnSpPr/>
      </xdr:nvCxnSpPr>
      <xdr:spPr>
        <a:xfrm>
          <a:off x="13520534300" y="802259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742950</xdr:colOff>
      <xdr:row>399</xdr:row>
      <xdr:rowOff>107950</xdr:rowOff>
    </xdr:from>
    <xdr:to>
      <xdr:col>5</xdr:col>
      <xdr:colOff>577850</xdr:colOff>
      <xdr:row>399</xdr:row>
      <xdr:rowOff>107950</xdr:rowOff>
    </xdr:to>
    <xdr:cxnSp macro="">
      <xdr:nvCxnSpPr>
        <xdr:cNvPr id="241" name="Straight Connector 240">
          <a:extLst>
            <a:ext uri="{FF2B5EF4-FFF2-40B4-BE49-F238E27FC236}">
              <a16:creationId xmlns:a16="http://schemas.microsoft.com/office/drawing/2014/main" id="{577BDABF-CE7F-5F43-9CEA-42D4BF3CF40B}"/>
            </a:ext>
          </a:extLst>
        </xdr:cNvPr>
        <xdr:cNvCxnSpPr/>
      </xdr:nvCxnSpPr>
      <xdr:spPr>
        <a:xfrm>
          <a:off x="13520286650" y="81248250"/>
          <a:ext cx="1485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399</xdr:row>
      <xdr:rowOff>107950</xdr:rowOff>
    </xdr:from>
    <xdr:to>
      <xdr:col>3</xdr:col>
      <xdr:colOff>742950</xdr:colOff>
      <xdr:row>402</xdr:row>
      <xdr:rowOff>114300</xdr:rowOff>
    </xdr:to>
    <xdr:cxnSp macro="">
      <xdr:nvCxnSpPr>
        <xdr:cNvPr id="242" name="Straight Connector 241">
          <a:extLst>
            <a:ext uri="{FF2B5EF4-FFF2-40B4-BE49-F238E27FC236}">
              <a16:creationId xmlns:a16="http://schemas.microsoft.com/office/drawing/2014/main" id="{27838727-CFA3-894C-A557-58D5201EF8A5}"/>
            </a:ext>
          </a:extLst>
        </xdr:cNvPr>
        <xdr:cNvCxnSpPr/>
      </xdr:nvCxnSpPr>
      <xdr:spPr>
        <a:xfrm>
          <a:off x="13521772550" y="81248250"/>
          <a:ext cx="0" cy="6159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396</xdr:row>
      <xdr:rowOff>120650</xdr:rowOff>
    </xdr:from>
    <xdr:to>
      <xdr:col>5</xdr:col>
      <xdr:colOff>558800</xdr:colOff>
      <xdr:row>396</xdr:row>
      <xdr:rowOff>120650</xdr:rowOff>
    </xdr:to>
    <xdr:cxnSp macro="">
      <xdr:nvCxnSpPr>
        <xdr:cNvPr id="243" name="Straight Connector 242">
          <a:extLst>
            <a:ext uri="{FF2B5EF4-FFF2-40B4-BE49-F238E27FC236}">
              <a16:creationId xmlns:a16="http://schemas.microsoft.com/office/drawing/2014/main" id="{311213BC-6960-8C4F-A154-FEE042E6DD0A}"/>
            </a:ext>
          </a:extLst>
        </xdr:cNvPr>
        <xdr:cNvCxnSpPr/>
      </xdr:nvCxnSpPr>
      <xdr:spPr>
        <a:xfrm>
          <a:off x="13520305700" y="80651350"/>
          <a:ext cx="723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396</xdr:row>
      <xdr:rowOff>127000</xdr:rowOff>
    </xdr:from>
    <xdr:to>
      <xdr:col>4</xdr:col>
      <xdr:colOff>666750</xdr:colOff>
      <xdr:row>402</xdr:row>
      <xdr:rowOff>107950</xdr:rowOff>
    </xdr:to>
    <xdr:cxnSp macro="">
      <xdr:nvCxnSpPr>
        <xdr:cNvPr id="244" name="Straight Connector 243">
          <a:extLst>
            <a:ext uri="{FF2B5EF4-FFF2-40B4-BE49-F238E27FC236}">
              <a16:creationId xmlns:a16="http://schemas.microsoft.com/office/drawing/2014/main" id="{6E0AB750-F06A-AF43-B757-FB2CB59CCAB7}"/>
            </a:ext>
          </a:extLst>
        </xdr:cNvPr>
        <xdr:cNvCxnSpPr/>
      </xdr:nvCxnSpPr>
      <xdr:spPr>
        <a:xfrm>
          <a:off x="13521023250" y="80657700"/>
          <a:ext cx="6350" cy="12001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679450</xdr:colOff>
      <xdr:row>399</xdr:row>
      <xdr:rowOff>19050</xdr:rowOff>
    </xdr:from>
    <xdr:to>
      <xdr:col>4</xdr:col>
      <xdr:colOff>6350</xdr:colOff>
      <xdr:row>400</xdr:row>
      <xdr:rowOff>6350</xdr:rowOff>
    </xdr:to>
    <xdr:sp macro="" textlink="">
      <xdr:nvSpPr>
        <xdr:cNvPr id="245" name="Oval 244">
          <a:extLst>
            <a:ext uri="{FF2B5EF4-FFF2-40B4-BE49-F238E27FC236}">
              <a16:creationId xmlns:a16="http://schemas.microsoft.com/office/drawing/2014/main" id="{02AF5AB7-2BE4-C540-A3A3-E79506D21CD5}"/>
            </a:ext>
          </a:extLst>
        </xdr:cNvPr>
        <xdr:cNvSpPr/>
      </xdr:nvSpPr>
      <xdr:spPr>
        <a:xfrm>
          <a:off x="13521683650" y="8115935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584200</xdr:colOff>
      <xdr:row>396</xdr:row>
      <xdr:rowOff>12700</xdr:rowOff>
    </xdr:from>
    <xdr:to>
      <xdr:col>4</xdr:col>
      <xdr:colOff>736600</xdr:colOff>
      <xdr:row>397</xdr:row>
      <xdr:rowOff>0</xdr:rowOff>
    </xdr:to>
    <xdr:sp macro="" textlink="">
      <xdr:nvSpPr>
        <xdr:cNvPr id="246" name="Oval 245">
          <a:extLst>
            <a:ext uri="{FF2B5EF4-FFF2-40B4-BE49-F238E27FC236}">
              <a16:creationId xmlns:a16="http://schemas.microsoft.com/office/drawing/2014/main" id="{1BA780F1-6EC3-6844-9EE7-9C455986395E}"/>
            </a:ext>
          </a:extLst>
        </xdr:cNvPr>
        <xdr:cNvSpPr/>
      </xdr:nvSpPr>
      <xdr:spPr>
        <a:xfrm>
          <a:off x="13520953400" y="8054340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406400</xdr:colOff>
      <xdr:row>413</xdr:row>
      <xdr:rowOff>190500</xdr:rowOff>
    </xdr:from>
    <xdr:to>
      <xdr:col>5</xdr:col>
      <xdr:colOff>406400</xdr:colOff>
      <xdr:row>423</xdr:row>
      <xdr:rowOff>120650</xdr:rowOff>
    </xdr:to>
    <xdr:cxnSp macro="">
      <xdr:nvCxnSpPr>
        <xdr:cNvPr id="247" name="Straight Arrow Connector 246">
          <a:extLst>
            <a:ext uri="{FF2B5EF4-FFF2-40B4-BE49-F238E27FC236}">
              <a16:creationId xmlns:a16="http://schemas.microsoft.com/office/drawing/2014/main" id="{06BC1499-0BB5-494C-BD5E-D812EF86DA27}"/>
            </a:ext>
          </a:extLst>
        </xdr:cNvPr>
        <xdr:cNvCxnSpPr/>
      </xdr:nvCxnSpPr>
      <xdr:spPr>
        <a:xfrm flipV="1">
          <a:off x="13520458100" y="842010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423</xdr:row>
      <xdr:rowOff>95250</xdr:rowOff>
    </xdr:from>
    <xdr:to>
      <xdr:col>5</xdr:col>
      <xdr:colOff>762000</xdr:colOff>
      <xdr:row>423</xdr:row>
      <xdr:rowOff>107950</xdr:rowOff>
    </xdr:to>
    <xdr:cxnSp macro="">
      <xdr:nvCxnSpPr>
        <xdr:cNvPr id="248" name="Straight Arrow Connector 247">
          <a:extLst>
            <a:ext uri="{FF2B5EF4-FFF2-40B4-BE49-F238E27FC236}">
              <a16:creationId xmlns:a16="http://schemas.microsoft.com/office/drawing/2014/main" id="{ED4480E9-21F5-5E48-8A84-66D54308E63A}"/>
            </a:ext>
          </a:extLst>
        </xdr:cNvPr>
        <xdr:cNvCxnSpPr/>
      </xdr:nvCxnSpPr>
      <xdr:spPr>
        <a:xfrm>
          <a:off x="13520102500" y="861377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552450</xdr:colOff>
      <xdr:row>415</xdr:row>
      <xdr:rowOff>101600</xdr:rowOff>
    </xdr:from>
    <xdr:to>
      <xdr:col>5</xdr:col>
      <xdr:colOff>330200</xdr:colOff>
      <xdr:row>421</xdr:row>
      <xdr:rowOff>57150</xdr:rowOff>
    </xdr:to>
    <xdr:cxnSp macro="">
      <xdr:nvCxnSpPr>
        <xdr:cNvPr id="249" name="Straight Connector 248">
          <a:extLst>
            <a:ext uri="{FF2B5EF4-FFF2-40B4-BE49-F238E27FC236}">
              <a16:creationId xmlns:a16="http://schemas.microsoft.com/office/drawing/2014/main" id="{0C65766F-A3CF-FD45-AAB9-ABA747DDB809}"/>
            </a:ext>
          </a:extLst>
        </xdr:cNvPr>
        <xdr:cNvCxnSpPr/>
      </xdr:nvCxnSpPr>
      <xdr:spPr>
        <a:xfrm>
          <a:off x="13520534300" y="845185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742950</xdr:colOff>
      <xdr:row>420</xdr:row>
      <xdr:rowOff>107950</xdr:rowOff>
    </xdr:from>
    <xdr:to>
      <xdr:col>5</xdr:col>
      <xdr:colOff>577850</xdr:colOff>
      <xdr:row>420</xdr:row>
      <xdr:rowOff>107950</xdr:rowOff>
    </xdr:to>
    <xdr:cxnSp macro="">
      <xdr:nvCxnSpPr>
        <xdr:cNvPr id="250" name="Straight Connector 249">
          <a:extLst>
            <a:ext uri="{FF2B5EF4-FFF2-40B4-BE49-F238E27FC236}">
              <a16:creationId xmlns:a16="http://schemas.microsoft.com/office/drawing/2014/main" id="{D4168849-3F6E-594A-A0E7-2AB9A615340F}"/>
            </a:ext>
          </a:extLst>
        </xdr:cNvPr>
        <xdr:cNvCxnSpPr/>
      </xdr:nvCxnSpPr>
      <xdr:spPr>
        <a:xfrm>
          <a:off x="13520286650" y="85540850"/>
          <a:ext cx="1485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420</xdr:row>
      <xdr:rowOff>107950</xdr:rowOff>
    </xdr:from>
    <xdr:to>
      <xdr:col>3</xdr:col>
      <xdr:colOff>742950</xdr:colOff>
      <xdr:row>423</xdr:row>
      <xdr:rowOff>114300</xdr:rowOff>
    </xdr:to>
    <xdr:cxnSp macro="">
      <xdr:nvCxnSpPr>
        <xdr:cNvPr id="251" name="Straight Connector 250">
          <a:extLst>
            <a:ext uri="{FF2B5EF4-FFF2-40B4-BE49-F238E27FC236}">
              <a16:creationId xmlns:a16="http://schemas.microsoft.com/office/drawing/2014/main" id="{8FF7C75E-E283-EC40-BC9D-D8D5ACB400C2}"/>
            </a:ext>
          </a:extLst>
        </xdr:cNvPr>
        <xdr:cNvCxnSpPr/>
      </xdr:nvCxnSpPr>
      <xdr:spPr>
        <a:xfrm>
          <a:off x="13521772550" y="85540850"/>
          <a:ext cx="0" cy="6159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417</xdr:row>
      <xdr:rowOff>120650</xdr:rowOff>
    </xdr:from>
    <xdr:to>
      <xdr:col>5</xdr:col>
      <xdr:colOff>558800</xdr:colOff>
      <xdr:row>417</xdr:row>
      <xdr:rowOff>120650</xdr:rowOff>
    </xdr:to>
    <xdr:cxnSp macro="">
      <xdr:nvCxnSpPr>
        <xdr:cNvPr id="252" name="Straight Connector 251">
          <a:extLst>
            <a:ext uri="{FF2B5EF4-FFF2-40B4-BE49-F238E27FC236}">
              <a16:creationId xmlns:a16="http://schemas.microsoft.com/office/drawing/2014/main" id="{301C24D4-A2E5-1F4D-BA65-327BC7D4D19C}"/>
            </a:ext>
          </a:extLst>
        </xdr:cNvPr>
        <xdr:cNvCxnSpPr/>
      </xdr:nvCxnSpPr>
      <xdr:spPr>
        <a:xfrm>
          <a:off x="13520305700" y="84943950"/>
          <a:ext cx="723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417</xdr:row>
      <xdr:rowOff>127000</xdr:rowOff>
    </xdr:from>
    <xdr:to>
      <xdr:col>4</xdr:col>
      <xdr:colOff>666750</xdr:colOff>
      <xdr:row>423</xdr:row>
      <xdr:rowOff>107950</xdr:rowOff>
    </xdr:to>
    <xdr:cxnSp macro="">
      <xdr:nvCxnSpPr>
        <xdr:cNvPr id="253" name="Straight Connector 252">
          <a:extLst>
            <a:ext uri="{FF2B5EF4-FFF2-40B4-BE49-F238E27FC236}">
              <a16:creationId xmlns:a16="http://schemas.microsoft.com/office/drawing/2014/main" id="{EEE8400D-4693-274E-99C9-96FFBFA31947}"/>
            </a:ext>
          </a:extLst>
        </xdr:cNvPr>
        <xdr:cNvCxnSpPr/>
      </xdr:nvCxnSpPr>
      <xdr:spPr>
        <a:xfrm>
          <a:off x="13521023250" y="84950300"/>
          <a:ext cx="6350" cy="12001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679450</xdr:colOff>
      <xdr:row>420</xdr:row>
      <xdr:rowOff>19050</xdr:rowOff>
    </xdr:from>
    <xdr:to>
      <xdr:col>4</xdr:col>
      <xdr:colOff>6350</xdr:colOff>
      <xdr:row>421</xdr:row>
      <xdr:rowOff>6350</xdr:rowOff>
    </xdr:to>
    <xdr:sp macro="" textlink="">
      <xdr:nvSpPr>
        <xdr:cNvPr id="254" name="Oval 253">
          <a:extLst>
            <a:ext uri="{FF2B5EF4-FFF2-40B4-BE49-F238E27FC236}">
              <a16:creationId xmlns:a16="http://schemas.microsoft.com/office/drawing/2014/main" id="{37FA9E6F-F4BC-3D4C-840B-C2C9CD740C79}"/>
            </a:ext>
          </a:extLst>
        </xdr:cNvPr>
        <xdr:cNvSpPr/>
      </xdr:nvSpPr>
      <xdr:spPr>
        <a:xfrm>
          <a:off x="13521683650" y="8545195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584200</xdr:colOff>
      <xdr:row>417</xdr:row>
      <xdr:rowOff>12700</xdr:rowOff>
    </xdr:from>
    <xdr:to>
      <xdr:col>4</xdr:col>
      <xdr:colOff>736600</xdr:colOff>
      <xdr:row>418</xdr:row>
      <xdr:rowOff>0</xdr:rowOff>
    </xdr:to>
    <xdr:sp macro="" textlink="">
      <xdr:nvSpPr>
        <xdr:cNvPr id="255" name="Oval 254">
          <a:extLst>
            <a:ext uri="{FF2B5EF4-FFF2-40B4-BE49-F238E27FC236}">
              <a16:creationId xmlns:a16="http://schemas.microsoft.com/office/drawing/2014/main" id="{6E2B691F-FBCA-1240-963C-3578BB155083}"/>
            </a:ext>
          </a:extLst>
        </xdr:cNvPr>
        <xdr:cNvSpPr/>
      </xdr:nvSpPr>
      <xdr:spPr>
        <a:xfrm>
          <a:off x="13520953400" y="8483600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565150</xdr:colOff>
      <xdr:row>459</xdr:row>
      <xdr:rowOff>177800</xdr:rowOff>
    </xdr:from>
    <xdr:to>
      <xdr:col>6</xdr:col>
      <xdr:colOff>565150</xdr:colOff>
      <xdr:row>469</xdr:row>
      <xdr:rowOff>107950</xdr:rowOff>
    </xdr:to>
    <xdr:cxnSp macro="">
      <xdr:nvCxnSpPr>
        <xdr:cNvPr id="256" name="Straight Arrow Connector 255">
          <a:extLst>
            <a:ext uri="{FF2B5EF4-FFF2-40B4-BE49-F238E27FC236}">
              <a16:creationId xmlns:a16="http://schemas.microsoft.com/office/drawing/2014/main" id="{0857A546-8554-CA43-B9B4-3C4B871ED1DD}"/>
            </a:ext>
          </a:extLst>
        </xdr:cNvPr>
        <xdr:cNvCxnSpPr/>
      </xdr:nvCxnSpPr>
      <xdr:spPr>
        <a:xfrm flipV="1">
          <a:off x="13519473850" y="935609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469</xdr:row>
      <xdr:rowOff>95250</xdr:rowOff>
    </xdr:from>
    <xdr:to>
      <xdr:col>6</xdr:col>
      <xdr:colOff>762000</xdr:colOff>
      <xdr:row>469</xdr:row>
      <xdr:rowOff>107950</xdr:rowOff>
    </xdr:to>
    <xdr:cxnSp macro="">
      <xdr:nvCxnSpPr>
        <xdr:cNvPr id="257" name="Straight Arrow Connector 256">
          <a:extLst>
            <a:ext uri="{FF2B5EF4-FFF2-40B4-BE49-F238E27FC236}">
              <a16:creationId xmlns:a16="http://schemas.microsoft.com/office/drawing/2014/main" id="{2A8CA773-F596-6C42-BDE7-7C686DCFD781}"/>
            </a:ext>
          </a:extLst>
        </xdr:cNvPr>
        <xdr:cNvCxnSpPr/>
      </xdr:nvCxnSpPr>
      <xdr:spPr>
        <a:xfrm>
          <a:off x="13519277000" y="955103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461</xdr:row>
      <xdr:rowOff>88900</xdr:rowOff>
    </xdr:from>
    <xdr:to>
      <xdr:col>6</xdr:col>
      <xdr:colOff>292100</xdr:colOff>
      <xdr:row>467</xdr:row>
      <xdr:rowOff>44450</xdr:rowOff>
    </xdr:to>
    <xdr:cxnSp macro="">
      <xdr:nvCxnSpPr>
        <xdr:cNvPr id="258" name="Straight Connector 257">
          <a:extLst>
            <a:ext uri="{FF2B5EF4-FFF2-40B4-BE49-F238E27FC236}">
              <a16:creationId xmlns:a16="http://schemas.microsoft.com/office/drawing/2014/main" id="{2849BDEE-0450-A74A-9CAC-DE012556B697}"/>
            </a:ext>
          </a:extLst>
        </xdr:cNvPr>
        <xdr:cNvCxnSpPr/>
      </xdr:nvCxnSpPr>
      <xdr:spPr>
        <a:xfrm>
          <a:off x="13519746900" y="938784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460</xdr:row>
      <xdr:rowOff>44450</xdr:rowOff>
    </xdr:from>
    <xdr:to>
      <xdr:col>10</xdr:col>
      <xdr:colOff>558800</xdr:colOff>
      <xdr:row>469</xdr:row>
      <xdr:rowOff>177800</xdr:rowOff>
    </xdr:to>
    <xdr:cxnSp macro="">
      <xdr:nvCxnSpPr>
        <xdr:cNvPr id="259" name="Straight Arrow Connector 258">
          <a:extLst>
            <a:ext uri="{FF2B5EF4-FFF2-40B4-BE49-F238E27FC236}">
              <a16:creationId xmlns:a16="http://schemas.microsoft.com/office/drawing/2014/main" id="{7B2E613D-4800-AF43-A642-46CAEE16F7DC}"/>
            </a:ext>
          </a:extLst>
        </xdr:cNvPr>
        <xdr:cNvCxnSpPr/>
      </xdr:nvCxnSpPr>
      <xdr:spPr>
        <a:xfrm flipV="1">
          <a:off x="13516178200" y="936307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469</xdr:row>
      <xdr:rowOff>88900</xdr:rowOff>
    </xdr:from>
    <xdr:to>
      <xdr:col>10</xdr:col>
      <xdr:colOff>742950</xdr:colOff>
      <xdr:row>469</xdr:row>
      <xdr:rowOff>101600</xdr:rowOff>
    </xdr:to>
    <xdr:cxnSp macro="">
      <xdr:nvCxnSpPr>
        <xdr:cNvPr id="260" name="Straight Arrow Connector 259">
          <a:extLst>
            <a:ext uri="{FF2B5EF4-FFF2-40B4-BE49-F238E27FC236}">
              <a16:creationId xmlns:a16="http://schemas.microsoft.com/office/drawing/2014/main" id="{8D65B3A1-BD48-ED49-A25B-4A80C75C9F22}"/>
            </a:ext>
          </a:extLst>
        </xdr:cNvPr>
        <xdr:cNvCxnSpPr/>
      </xdr:nvCxnSpPr>
      <xdr:spPr>
        <a:xfrm>
          <a:off x="13515994050" y="95504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461</xdr:row>
      <xdr:rowOff>31750</xdr:rowOff>
    </xdr:from>
    <xdr:to>
      <xdr:col>10</xdr:col>
      <xdr:colOff>355600</xdr:colOff>
      <xdr:row>466</xdr:row>
      <xdr:rowOff>190500</xdr:rowOff>
    </xdr:to>
    <xdr:cxnSp macro="">
      <xdr:nvCxnSpPr>
        <xdr:cNvPr id="261" name="Straight Connector 260">
          <a:extLst>
            <a:ext uri="{FF2B5EF4-FFF2-40B4-BE49-F238E27FC236}">
              <a16:creationId xmlns:a16="http://schemas.microsoft.com/office/drawing/2014/main" id="{E38FDA8A-5AC3-CC48-B933-E5124C916D07}"/>
            </a:ext>
          </a:extLst>
        </xdr:cNvPr>
        <xdr:cNvCxnSpPr/>
      </xdr:nvCxnSpPr>
      <xdr:spPr>
        <a:xfrm>
          <a:off x="13516381400" y="938212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460</xdr:row>
      <xdr:rowOff>19050</xdr:rowOff>
    </xdr:from>
    <xdr:to>
      <xdr:col>3</xdr:col>
      <xdr:colOff>412750</xdr:colOff>
      <xdr:row>469</xdr:row>
      <xdr:rowOff>152400</xdr:rowOff>
    </xdr:to>
    <xdr:cxnSp macro="">
      <xdr:nvCxnSpPr>
        <xdr:cNvPr id="262" name="Straight Arrow Connector 261">
          <a:extLst>
            <a:ext uri="{FF2B5EF4-FFF2-40B4-BE49-F238E27FC236}">
              <a16:creationId xmlns:a16="http://schemas.microsoft.com/office/drawing/2014/main" id="{967567D2-07DE-EF45-A02F-5F86966DFE52}"/>
            </a:ext>
          </a:extLst>
        </xdr:cNvPr>
        <xdr:cNvCxnSpPr/>
      </xdr:nvCxnSpPr>
      <xdr:spPr>
        <a:xfrm flipV="1">
          <a:off x="13522102750" y="936053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469</xdr:row>
      <xdr:rowOff>95250</xdr:rowOff>
    </xdr:from>
    <xdr:to>
      <xdr:col>3</xdr:col>
      <xdr:colOff>571500</xdr:colOff>
      <xdr:row>469</xdr:row>
      <xdr:rowOff>107950</xdr:rowOff>
    </xdr:to>
    <xdr:cxnSp macro="">
      <xdr:nvCxnSpPr>
        <xdr:cNvPr id="263" name="Straight Arrow Connector 262">
          <a:extLst>
            <a:ext uri="{FF2B5EF4-FFF2-40B4-BE49-F238E27FC236}">
              <a16:creationId xmlns:a16="http://schemas.microsoft.com/office/drawing/2014/main" id="{5D3ADFE8-874D-A64F-9788-EE558D1BFFC2}"/>
            </a:ext>
          </a:extLst>
        </xdr:cNvPr>
        <xdr:cNvCxnSpPr/>
      </xdr:nvCxnSpPr>
      <xdr:spPr>
        <a:xfrm>
          <a:off x="13521944000" y="955103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285750</xdr:colOff>
      <xdr:row>461</xdr:row>
      <xdr:rowOff>69850</xdr:rowOff>
    </xdr:from>
    <xdr:to>
      <xdr:col>3</xdr:col>
      <xdr:colOff>63500</xdr:colOff>
      <xdr:row>467</xdr:row>
      <xdr:rowOff>25400</xdr:rowOff>
    </xdr:to>
    <xdr:cxnSp macro="">
      <xdr:nvCxnSpPr>
        <xdr:cNvPr id="264" name="Straight Connector 263">
          <a:extLst>
            <a:ext uri="{FF2B5EF4-FFF2-40B4-BE49-F238E27FC236}">
              <a16:creationId xmlns:a16="http://schemas.microsoft.com/office/drawing/2014/main" id="{A95E727C-4913-CB40-8A3E-BA5399A2D0DD}"/>
            </a:ext>
          </a:extLst>
        </xdr:cNvPr>
        <xdr:cNvCxnSpPr/>
      </xdr:nvCxnSpPr>
      <xdr:spPr>
        <a:xfrm>
          <a:off x="13522452000" y="938593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558800</xdr:colOff>
      <xdr:row>460</xdr:row>
      <xdr:rowOff>44450</xdr:rowOff>
    </xdr:from>
    <xdr:to>
      <xdr:col>15</xdr:col>
      <xdr:colOff>558800</xdr:colOff>
      <xdr:row>469</xdr:row>
      <xdr:rowOff>177800</xdr:rowOff>
    </xdr:to>
    <xdr:cxnSp macro="">
      <xdr:nvCxnSpPr>
        <xdr:cNvPr id="265" name="Straight Arrow Connector 264">
          <a:extLst>
            <a:ext uri="{FF2B5EF4-FFF2-40B4-BE49-F238E27FC236}">
              <a16:creationId xmlns:a16="http://schemas.microsoft.com/office/drawing/2014/main" id="{6A5880CD-4B34-E14A-A593-5CA164681557}"/>
            </a:ext>
          </a:extLst>
        </xdr:cNvPr>
        <xdr:cNvCxnSpPr/>
      </xdr:nvCxnSpPr>
      <xdr:spPr>
        <a:xfrm flipV="1">
          <a:off x="13512050700" y="936307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723900</xdr:colOff>
      <xdr:row>469</xdr:row>
      <xdr:rowOff>88900</xdr:rowOff>
    </xdr:from>
    <xdr:to>
      <xdr:col>15</xdr:col>
      <xdr:colOff>742950</xdr:colOff>
      <xdr:row>469</xdr:row>
      <xdr:rowOff>101600</xdr:rowOff>
    </xdr:to>
    <xdr:cxnSp macro="">
      <xdr:nvCxnSpPr>
        <xdr:cNvPr id="266" name="Straight Arrow Connector 265">
          <a:extLst>
            <a:ext uri="{FF2B5EF4-FFF2-40B4-BE49-F238E27FC236}">
              <a16:creationId xmlns:a16="http://schemas.microsoft.com/office/drawing/2014/main" id="{3C11F4AA-D4AF-1742-9D19-620F948BDC53}"/>
            </a:ext>
          </a:extLst>
        </xdr:cNvPr>
        <xdr:cNvCxnSpPr/>
      </xdr:nvCxnSpPr>
      <xdr:spPr>
        <a:xfrm>
          <a:off x="13511866550" y="95504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495300</xdr:colOff>
      <xdr:row>461</xdr:row>
      <xdr:rowOff>25400</xdr:rowOff>
    </xdr:from>
    <xdr:to>
      <xdr:col>14</xdr:col>
      <xdr:colOff>508000</xdr:colOff>
      <xdr:row>469</xdr:row>
      <xdr:rowOff>127000</xdr:rowOff>
    </xdr:to>
    <xdr:cxnSp macro="">
      <xdr:nvCxnSpPr>
        <xdr:cNvPr id="267" name="Straight Connector 266">
          <a:extLst>
            <a:ext uri="{FF2B5EF4-FFF2-40B4-BE49-F238E27FC236}">
              <a16:creationId xmlns:a16="http://schemas.microsoft.com/office/drawing/2014/main" id="{E441AB3F-AA3B-394A-A2C3-67EDF132912F}"/>
            </a:ext>
          </a:extLst>
        </xdr:cNvPr>
        <xdr:cNvCxnSpPr/>
      </xdr:nvCxnSpPr>
      <xdr:spPr>
        <a:xfrm flipH="1">
          <a:off x="13512927000" y="93814900"/>
          <a:ext cx="12700" cy="17272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234950</xdr:colOff>
      <xdr:row>460</xdr:row>
      <xdr:rowOff>158750</xdr:rowOff>
    </xdr:from>
    <xdr:to>
      <xdr:col>2</xdr:col>
      <xdr:colOff>12700</xdr:colOff>
      <xdr:row>466</xdr:row>
      <xdr:rowOff>114300</xdr:rowOff>
    </xdr:to>
    <xdr:cxnSp macro="">
      <xdr:nvCxnSpPr>
        <xdr:cNvPr id="268" name="Straight Connector 267">
          <a:extLst>
            <a:ext uri="{FF2B5EF4-FFF2-40B4-BE49-F238E27FC236}">
              <a16:creationId xmlns:a16="http://schemas.microsoft.com/office/drawing/2014/main" id="{0CC5E13D-460F-8441-9A79-EE7361BBE088}"/>
            </a:ext>
          </a:extLst>
        </xdr:cNvPr>
        <xdr:cNvCxnSpPr/>
      </xdr:nvCxnSpPr>
      <xdr:spPr>
        <a:xfrm>
          <a:off x="13523328300" y="937450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419100</xdr:colOff>
      <xdr:row>462</xdr:row>
      <xdr:rowOff>114300</xdr:rowOff>
    </xdr:from>
    <xdr:to>
      <xdr:col>2</xdr:col>
      <xdr:colOff>501650</xdr:colOff>
      <xdr:row>462</xdr:row>
      <xdr:rowOff>120650</xdr:rowOff>
    </xdr:to>
    <xdr:cxnSp macro="">
      <xdr:nvCxnSpPr>
        <xdr:cNvPr id="269" name="Straight Arrow Connector 268">
          <a:extLst>
            <a:ext uri="{FF2B5EF4-FFF2-40B4-BE49-F238E27FC236}">
              <a16:creationId xmlns:a16="http://schemas.microsoft.com/office/drawing/2014/main" id="{F15549AA-1299-E347-A02C-E4DFF4EFE88E}"/>
            </a:ext>
          </a:extLst>
        </xdr:cNvPr>
        <xdr:cNvCxnSpPr/>
      </xdr:nvCxnSpPr>
      <xdr:spPr>
        <a:xfrm flipV="1">
          <a:off x="13522839350" y="9410700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717550</xdr:colOff>
      <xdr:row>461</xdr:row>
      <xdr:rowOff>66675</xdr:rowOff>
    </xdr:from>
    <xdr:ext cx="647818"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3293FB12-E85E-454C-A3C6-6350A823381C}"/>
                </a:ext>
              </a:extLst>
            </xdr:cNvPr>
            <xdr:cNvSpPr txBox="1"/>
          </xdr:nvSpPr>
          <xdr:spPr>
            <a:xfrm>
              <a:off x="13522801132" y="938561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3293FB12-E85E-454C-A3C6-6350A823381C}"/>
                </a:ext>
              </a:extLst>
            </xdr:cNvPr>
            <xdr:cNvSpPr txBox="1"/>
          </xdr:nvSpPr>
          <xdr:spPr>
            <a:xfrm>
              <a:off x="13522801132" y="938561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0</xdr:col>
      <xdr:colOff>622300</xdr:colOff>
      <xdr:row>465</xdr:row>
      <xdr:rowOff>44450</xdr:rowOff>
    </xdr:from>
    <xdr:to>
      <xdr:col>1</xdr:col>
      <xdr:colOff>704850</xdr:colOff>
      <xdr:row>465</xdr:row>
      <xdr:rowOff>50800</xdr:rowOff>
    </xdr:to>
    <xdr:cxnSp macro="">
      <xdr:nvCxnSpPr>
        <xdr:cNvPr id="271" name="Straight Arrow Connector 270">
          <a:extLst>
            <a:ext uri="{FF2B5EF4-FFF2-40B4-BE49-F238E27FC236}">
              <a16:creationId xmlns:a16="http://schemas.microsoft.com/office/drawing/2014/main" id="{3FE1BD37-4170-7A47-84E7-940D5909D180}"/>
            </a:ext>
          </a:extLst>
        </xdr:cNvPr>
        <xdr:cNvCxnSpPr/>
      </xdr:nvCxnSpPr>
      <xdr:spPr>
        <a:xfrm flipV="1">
          <a:off x="13523461650" y="9464675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787400</xdr:colOff>
      <xdr:row>464</xdr:row>
      <xdr:rowOff>73025</xdr:rowOff>
    </xdr:from>
    <xdr:ext cx="647818"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0FC2A21F-7F77-D047-B422-0F9BA8F6A6E4}"/>
                </a:ext>
              </a:extLst>
            </xdr:cNvPr>
            <xdr:cNvSpPr txBox="1"/>
          </xdr:nvSpPr>
          <xdr:spPr>
            <a:xfrm>
              <a:off x="13523556782" y="944721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0FC2A21F-7F77-D047-B422-0F9BA8F6A6E4}"/>
                </a:ext>
              </a:extLst>
            </xdr:cNvPr>
            <xdr:cNvSpPr txBox="1"/>
          </xdr:nvSpPr>
          <xdr:spPr>
            <a:xfrm>
              <a:off x="13523556782" y="944721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5</xdr:col>
      <xdr:colOff>406400</xdr:colOff>
      <xdr:row>444</xdr:row>
      <xdr:rowOff>12700</xdr:rowOff>
    </xdr:from>
    <xdr:to>
      <xdr:col>5</xdr:col>
      <xdr:colOff>406400</xdr:colOff>
      <xdr:row>453</xdr:row>
      <xdr:rowOff>146050</xdr:rowOff>
    </xdr:to>
    <xdr:cxnSp macro="">
      <xdr:nvCxnSpPr>
        <xdr:cNvPr id="273" name="Straight Arrow Connector 272">
          <a:extLst>
            <a:ext uri="{FF2B5EF4-FFF2-40B4-BE49-F238E27FC236}">
              <a16:creationId xmlns:a16="http://schemas.microsoft.com/office/drawing/2014/main" id="{976197B3-B7DA-9845-B49F-CD79D43FDAE5}"/>
            </a:ext>
          </a:extLst>
        </xdr:cNvPr>
        <xdr:cNvCxnSpPr/>
      </xdr:nvCxnSpPr>
      <xdr:spPr>
        <a:xfrm flipV="1">
          <a:off x="13520458100" y="903478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453</xdr:row>
      <xdr:rowOff>88900</xdr:rowOff>
    </xdr:from>
    <xdr:to>
      <xdr:col>5</xdr:col>
      <xdr:colOff>742950</xdr:colOff>
      <xdr:row>453</xdr:row>
      <xdr:rowOff>101600</xdr:rowOff>
    </xdr:to>
    <xdr:cxnSp macro="">
      <xdr:nvCxnSpPr>
        <xdr:cNvPr id="274" name="Straight Arrow Connector 273">
          <a:extLst>
            <a:ext uri="{FF2B5EF4-FFF2-40B4-BE49-F238E27FC236}">
              <a16:creationId xmlns:a16="http://schemas.microsoft.com/office/drawing/2014/main" id="{9C5BA4E9-D13A-3D41-A0BB-7133E5CDFDA7}"/>
            </a:ext>
          </a:extLst>
        </xdr:cNvPr>
        <xdr:cNvCxnSpPr/>
      </xdr:nvCxnSpPr>
      <xdr:spPr>
        <a:xfrm>
          <a:off x="13520121550" y="922528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445</xdr:row>
      <xdr:rowOff>133350</xdr:rowOff>
    </xdr:from>
    <xdr:to>
      <xdr:col>5</xdr:col>
      <xdr:colOff>215900</xdr:colOff>
      <xdr:row>451</xdr:row>
      <xdr:rowOff>184150</xdr:rowOff>
    </xdr:to>
    <xdr:cxnSp macro="">
      <xdr:nvCxnSpPr>
        <xdr:cNvPr id="275" name="Straight Connector 274">
          <a:extLst>
            <a:ext uri="{FF2B5EF4-FFF2-40B4-BE49-F238E27FC236}">
              <a16:creationId xmlns:a16="http://schemas.microsoft.com/office/drawing/2014/main" id="{E3BA9D06-DB23-314F-B0C8-7632548ACA9E}"/>
            </a:ext>
          </a:extLst>
        </xdr:cNvPr>
        <xdr:cNvCxnSpPr/>
      </xdr:nvCxnSpPr>
      <xdr:spPr>
        <a:xfrm flipV="1">
          <a:off x="13520648600" y="906716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445</xdr:row>
      <xdr:rowOff>135467</xdr:rowOff>
    </xdr:from>
    <xdr:to>
      <xdr:col>5</xdr:col>
      <xdr:colOff>91017</xdr:colOff>
      <xdr:row>451</xdr:row>
      <xdr:rowOff>91017</xdr:rowOff>
    </xdr:to>
    <xdr:cxnSp macro="">
      <xdr:nvCxnSpPr>
        <xdr:cNvPr id="276" name="Straight Connector 275">
          <a:extLst>
            <a:ext uri="{FF2B5EF4-FFF2-40B4-BE49-F238E27FC236}">
              <a16:creationId xmlns:a16="http://schemas.microsoft.com/office/drawing/2014/main" id="{30AA085A-1458-7A43-9CF5-A2C0E2D96C90}"/>
            </a:ext>
          </a:extLst>
        </xdr:cNvPr>
        <xdr:cNvCxnSpPr/>
      </xdr:nvCxnSpPr>
      <xdr:spPr>
        <a:xfrm>
          <a:off x="13520773483" y="906737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657809</xdr:colOff>
      <xdr:row>444</xdr:row>
      <xdr:rowOff>114847</xdr:rowOff>
    </xdr:from>
    <xdr:to>
      <xdr:col>4</xdr:col>
      <xdr:colOff>435559</xdr:colOff>
      <xdr:row>450</xdr:row>
      <xdr:rowOff>70397</xdr:rowOff>
    </xdr:to>
    <xdr:cxnSp macro="">
      <xdr:nvCxnSpPr>
        <xdr:cNvPr id="277" name="Straight Connector 276">
          <a:extLst>
            <a:ext uri="{FF2B5EF4-FFF2-40B4-BE49-F238E27FC236}">
              <a16:creationId xmlns:a16="http://schemas.microsoft.com/office/drawing/2014/main" id="{0A4292F7-2F18-C449-BCB7-B36626986970}"/>
            </a:ext>
          </a:extLst>
        </xdr:cNvPr>
        <xdr:cNvCxnSpPr/>
      </xdr:nvCxnSpPr>
      <xdr:spPr>
        <a:xfrm>
          <a:off x="13521254441" y="9044994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165100</xdr:colOff>
      <xdr:row>447</xdr:row>
      <xdr:rowOff>184150</xdr:rowOff>
    </xdr:from>
    <xdr:to>
      <xdr:col>4</xdr:col>
      <xdr:colOff>342900</xdr:colOff>
      <xdr:row>448</xdr:row>
      <xdr:rowOff>177800</xdr:rowOff>
    </xdr:to>
    <xdr:sp macro="" textlink="">
      <xdr:nvSpPr>
        <xdr:cNvPr id="278" name="Oval 277">
          <a:extLst>
            <a:ext uri="{FF2B5EF4-FFF2-40B4-BE49-F238E27FC236}">
              <a16:creationId xmlns:a16="http://schemas.microsoft.com/office/drawing/2014/main" id="{2D36A319-30F1-3844-9995-5AC92A9279C6}"/>
            </a:ext>
          </a:extLst>
        </xdr:cNvPr>
        <xdr:cNvSpPr/>
      </xdr:nvSpPr>
      <xdr:spPr>
        <a:xfrm>
          <a:off x="13521347100" y="911288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647700</xdr:colOff>
      <xdr:row>446</xdr:row>
      <xdr:rowOff>76200</xdr:rowOff>
    </xdr:from>
    <xdr:to>
      <xdr:col>4</xdr:col>
      <xdr:colOff>0</xdr:colOff>
      <xdr:row>447</xdr:row>
      <xdr:rowOff>69850</xdr:rowOff>
    </xdr:to>
    <xdr:sp macro="" textlink="">
      <xdr:nvSpPr>
        <xdr:cNvPr id="279" name="Oval 278">
          <a:extLst>
            <a:ext uri="{FF2B5EF4-FFF2-40B4-BE49-F238E27FC236}">
              <a16:creationId xmlns:a16="http://schemas.microsoft.com/office/drawing/2014/main" id="{0CB65FCE-3514-444A-9205-33DC6AB2EEA3}"/>
            </a:ext>
          </a:extLst>
        </xdr:cNvPr>
        <xdr:cNvSpPr/>
      </xdr:nvSpPr>
      <xdr:spPr>
        <a:xfrm>
          <a:off x="13521690000" y="9081770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427209</xdr:colOff>
      <xdr:row>448</xdr:row>
      <xdr:rowOff>87600</xdr:rowOff>
    </xdr:from>
    <xdr:to>
      <xdr:col>4</xdr:col>
      <xdr:colOff>102594</xdr:colOff>
      <xdr:row>448</xdr:row>
      <xdr:rowOff>87600</xdr:rowOff>
    </xdr:to>
    <xdr:cxnSp macro="">
      <xdr:nvCxnSpPr>
        <xdr:cNvPr id="280" name="Straight Arrow Connector 279">
          <a:extLst>
            <a:ext uri="{FF2B5EF4-FFF2-40B4-BE49-F238E27FC236}">
              <a16:creationId xmlns:a16="http://schemas.microsoft.com/office/drawing/2014/main" id="{4D79C51B-00AD-C246-9808-DB28145ED5EA}"/>
            </a:ext>
          </a:extLst>
        </xdr:cNvPr>
        <xdr:cNvCxnSpPr/>
      </xdr:nvCxnSpPr>
      <xdr:spPr>
        <a:xfrm>
          <a:off x="13521587406" y="91235500"/>
          <a:ext cx="50088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357972</xdr:colOff>
      <xdr:row>448</xdr:row>
      <xdr:rowOff>74325</xdr:rowOff>
    </xdr:from>
    <xdr:ext cx="647818"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582E0661-902F-F144-9DD9-8790EBCC3165}"/>
                </a:ext>
              </a:extLst>
            </xdr:cNvPr>
            <xdr:cNvSpPr txBox="1"/>
          </xdr:nvSpPr>
          <xdr:spPr>
            <a:xfrm>
              <a:off x="13521509710" y="912222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582E0661-902F-F144-9DD9-8790EBCC3165}"/>
                </a:ext>
              </a:extLst>
            </xdr:cNvPr>
            <xdr:cNvSpPr txBox="1"/>
          </xdr:nvSpPr>
          <xdr:spPr>
            <a:xfrm>
              <a:off x="13521509710" y="912222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5</xdr:col>
      <xdr:colOff>406400</xdr:colOff>
      <xdr:row>483</xdr:row>
      <xdr:rowOff>12700</xdr:rowOff>
    </xdr:from>
    <xdr:to>
      <xdr:col>5</xdr:col>
      <xdr:colOff>406400</xdr:colOff>
      <xdr:row>492</xdr:row>
      <xdr:rowOff>146050</xdr:rowOff>
    </xdr:to>
    <xdr:cxnSp macro="">
      <xdr:nvCxnSpPr>
        <xdr:cNvPr id="282" name="Straight Arrow Connector 281">
          <a:extLst>
            <a:ext uri="{FF2B5EF4-FFF2-40B4-BE49-F238E27FC236}">
              <a16:creationId xmlns:a16="http://schemas.microsoft.com/office/drawing/2014/main" id="{DE20CA76-B468-054B-A090-69AB84082D01}"/>
            </a:ext>
          </a:extLst>
        </xdr:cNvPr>
        <xdr:cNvCxnSpPr/>
      </xdr:nvCxnSpPr>
      <xdr:spPr>
        <a:xfrm flipV="1">
          <a:off x="13520458100" y="982980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492</xdr:row>
      <xdr:rowOff>88900</xdr:rowOff>
    </xdr:from>
    <xdr:to>
      <xdr:col>5</xdr:col>
      <xdr:colOff>742950</xdr:colOff>
      <xdr:row>492</xdr:row>
      <xdr:rowOff>101600</xdr:rowOff>
    </xdr:to>
    <xdr:cxnSp macro="">
      <xdr:nvCxnSpPr>
        <xdr:cNvPr id="283" name="Straight Arrow Connector 282">
          <a:extLst>
            <a:ext uri="{FF2B5EF4-FFF2-40B4-BE49-F238E27FC236}">
              <a16:creationId xmlns:a16="http://schemas.microsoft.com/office/drawing/2014/main" id="{ED25D213-652A-034F-A925-A2F08A586A13}"/>
            </a:ext>
          </a:extLst>
        </xdr:cNvPr>
        <xdr:cNvCxnSpPr/>
      </xdr:nvCxnSpPr>
      <xdr:spPr>
        <a:xfrm>
          <a:off x="13520121550" y="100203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484</xdr:row>
      <xdr:rowOff>133350</xdr:rowOff>
    </xdr:from>
    <xdr:to>
      <xdr:col>5</xdr:col>
      <xdr:colOff>215900</xdr:colOff>
      <xdr:row>490</xdr:row>
      <xdr:rowOff>184150</xdr:rowOff>
    </xdr:to>
    <xdr:cxnSp macro="">
      <xdr:nvCxnSpPr>
        <xdr:cNvPr id="284" name="Straight Connector 283">
          <a:extLst>
            <a:ext uri="{FF2B5EF4-FFF2-40B4-BE49-F238E27FC236}">
              <a16:creationId xmlns:a16="http://schemas.microsoft.com/office/drawing/2014/main" id="{C79718BE-504F-A247-B1B7-944977AA4914}"/>
            </a:ext>
          </a:extLst>
        </xdr:cNvPr>
        <xdr:cNvCxnSpPr/>
      </xdr:nvCxnSpPr>
      <xdr:spPr>
        <a:xfrm flipV="1">
          <a:off x="13520648600" y="986218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484</xdr:row>
      <xdr:rowOff>135467</xdr:rowOff>
    </xdr:from>
    <xdr:to>
      <xdr:col>5</xdr:col>
      <xdr:colOff>91017</xdr:colOff>
      <xdr:row>490</xdr:row>
      <xdr:rowOff>91017</xdr:rowOff>
    </xdr:to>
    <xdr:cxnSp macro="">
      <xdr:nvCxnSpPr>
        <xdr:cNvPr id="285" name="Straight Connector 284">
          <a:extLst>
            <a:ext uri="{FF2B5EF4-FFF2-40B4-BE49-F238E27FC236}">
              <a16:creationId xmlns:a16="http://schemas.microsoft.com/office/drawing/2014/main" id="{8EF4EF5B-15D4-D245-86C3-7984D6F5768B}"/>
            </a:ext>
          </a:extLst>
        </xdr:cNvPr>
        <xdr:cNvCxnSpPr/>
      </xdr:nvCxnSpPr>
      <xdr:spPr>
        <a:xfrm>
          <a:off x="13520773483" y="986239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700617</xdr:colOff>
      <xdr:row>483</xdr:row>
      <xdr:rowOff>129117</xdr:rowOff>
    </xdr:from>
    <xdr:to>
      <xdr:col>4</xdr:col>
      <xdr:colOff>478367</xdr:colOff>
      <xdr:row>489</xdr:row>
      <xdr:rowOff>84667</xdr:rowOff>
    </xdr:to>
    <xdr:cxnSp macro="">
      <xdr:nvCxnSpPr>
        <xdr:cNvPr id="286" name="Straight Connector 285">
          <a:extLst>
            <a:ext uri="{FF2B5EF4-FFF2-40B4-BE49-F238E27FC236}">
              <a16:creationId xmlns:a16="http://schemas.microsoft.com/office/drawing/2014/main" id="{6E092B9E-1445-9743-A770-9D3E03FBF6D2}"/>
            </a:ext>
          </a:extLst>
        </xdr:cNvPr>
        <xdr:cNvCxnSpPr/>
      </xdr:nvCxnSpPr>
      <xdr:spPr>
        <a:xfrm>
          <a:off x="13521211633" y="9841441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165100</xdr:colOff>
      <xdr:row>486</xdr:row>
      <xdr:rowOff>184150</xdr:rowOff>
    </xdr:from>
    <xdr:to>
      <xdr:col>4</xdr:col>
      <xdr:colOff>342900</xdr:colOff>
      <xdr:row>487</xdr:row>
      <xdr:rowOff>177800</xdr:rowOff>
    </xdr:to>
    <xdr:sp macro="" textlink="">
      <xdr:nvSpPr>
        <xdr:cNvPr id="287" name="Oval 286">
          <a:extLst>
            <a:ext uri="{FF2B5EF4-FFF2-40B4-BE49-F238E27FC236}">
              <a16:creationId xmlns:a16="http://schemas.microsoft.com/office/drawing/2014/main" id="{F5242497-8CC6-8248-8CA3-5A4D5BDE5928}"/>
            </a:ext>
          </a:extLst>
        </xdr:cNvPr>
        <xdr:cNvSpPr/>
      </xdr:nvSpPr>
      <xdr:spPr>
        <a:xfrm>
          <a:off x="13521347100" y="990790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647700</xdr:colOff>
      <xdr:row>485</xdr:row>
      <xdr:rowOff>76200</xdr:rowOff>
    </xdr:from>
    <xdr:to>
      <xdr:col>4</xdr:col>
      <xdr:colOff>0</xdr:colOff>
      <xdr:row>486</xdr:row>
      <xdr:rowOff>69850</xdr:rowOff>
    </xdr:to>
    <xdr:sp macro="" textlink="">
      <xdr:nvSpPr>
        <xdr:cNvPr id="288" name="Oval 287">
          <a:extLst>
            <a:ext uri="{FF2B5EF4-FFF2-40B4-BE49-F238E27FC236}">
              <a16:creationId xmlns:a16="http://schemas.microsoft.com/office/drawing/2014/main" id="{202967F0-5E2C-784F-B063-381B5E62D038}"/>
            </a:ext>
          </a:extLst>
        </xdr:cNvPr>
        <xdr:cNvSpPr/>
      </xdr:nvSpPr>
      <xdr:spPr>
        <a:xfrm>
          <a:off x="13521690000" y="9876790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427209</xdr:colOff>
      <xdr:row>487</xdr:row>
      <xdr:rowOff>87600</xdr:rowOff>
    </xdr:from>
    <xdr:to>
      <xdr:col>4</xdr:col>
      <xdr:colOff>102594</xdr:colOff>
      <xdr:row>487</xdr:row>
      <xdr:rowOff>87600</xdr:rowOff>
    </xdr:to>
    <xdr:cxnSp macro="">
      <xdr:nvCxnSpPr>
        <xdr:cNvPr id="289" name="Straight Arrow Connector 288">
          <a:extLst>
            <a:ext uri="{FF2B5EF4-FFF2-40B4-BE49-F238E27FC236}">
              <a16:creationId xmlns:a16="http://schemas.microsoft.com/office/drawing/2014/main" id="{024797F4-8E94-ED4F-9390-701E02290306}"/>
            </a:ext>
          </a:extLst>
        </xdr:cNvPr>
        <xdr:cNvCxnSpPr/>
      </xdr:nvCxnSpPr>
      <xdr:spPr>
        <a:xfrm>
          <a:off x="13521587406" y="99185700"/>
          <a:ext cx="50088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357972</xdr:colOff>
      <xdr:row>487</xdr:row>
      <xdr:rowOff>74325</xdr:rowOff>
    </xdr:from>
    <xdr:ext cx="647818" cy="172227"/>
    <mc:AlternateContent xmlns:mc="http://schemas.openxmlformats.org/markup-compatibility/2006" xmlns:a14="http://schemas.microsoft.com/office/drawing/2010/main">
      <mc:Choice Requires="a14">
        <xdr:sp macro="" textlink="">
          <xdr:nvSpPr>
            <xdr:cNvPr id="290" name="TextBox 289">
              <a:extLst>
                <a:ext uri="{FF2B5EF4-FFF2-40B4-BE49-F238E27FC236}">
                  <a16:creationId xmlns:a16="http://schemas.microsoft.com/office/drawing/2014/main" id="{09C9C391-7843-DE41-84B8-76416E080F83}"/>
                </a:ext>
              </a:extLst>
            </xdr:cNvPr>
            <xdr:cNvSpPr txBox="1"/>
          </xdr:nvSpPr>
          <xdr:spPr>
            <a:xfrm>
              <a:off x="13521509710" y="991724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90" name="TextBox 289">
              <a:extLst>
                <a:ext uri="{FF2B5EF4-FFF2-40B4-BE49-F238E27FC236}">
                  <a16:creationId xmlns:a16="http://schemas.microsoft.com/office/drawing/2014/main" id="{09C9C391-7843-DE41-84B8-76416E080F83}"/>
                </a:ext>
              </a:extLst>
            </xdr:cNvPr>
            <xdr:cNvSpPr txBox="1"/>
          </xdr:nvSpPr>
          <xdr:spPr>
            <a:xfrm>
              <a:off x="13521509710" y="991724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280471</xdr:colOff>
      <xdr:row>486</xdr:row>
      <xdr:rowOff>190959</xdr:rowOff>
    </xdr:from>
    <xdr:to>
      <xdr:col>3</xdr:col>
      <xdr:colOff>459036</xdr:colOff>
      <xdr:row>487</xdr:row>
      <xdr:rowOff>184608</xdr:rowOff>
    </xdr:to>
    <xdr:sp macro="" textlink="">
      <xdr:nvSpPr>
        <xdr:cNvPr id="291" name="Oval 290">
          <a:extLst>
            <a:ext uri="{FF2B5EF4-FFF2-40B4-BE49-F238E27FC236}">
              <a16:creationId xmlns:a16="http://schemas.microsoft.com/office/drawing/2014/main" id="{CCE68CB1-CE68-3340-9027-CA5C8EA7A9EB}"/>
            </a:ext>
          </a:extLst>
        </xdr:cNvPr>
        <xdr:cNvSpPr/>
      </xdr:nvSpPr>
      <xdr:spPr>
        <a:xfrm>
          <a:off x="13522056464" y="99085859"/>
          <a:ext cx="178565" cy="196849"/>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321645</xdr:colOff>
      <xdr:row>358</xdr:row>
      <xdr:rowOff>78029</xdr:rowOff>
    </xdr:from>
    <xdr:to>
      <xdr:col>4</xdr:col>
      <xdr:colOff>143467</xdr:colOff>
      <xdr:row>358</xdr:row>
      <xdr:rowOff>82898</xdr:rowOff>
    </xdr:to>
    <xdr:cxnSp macro="">
      <xdr:nvCxnSpPr>
        <xdr:cNvPr id="292" name="Straight Arrow Connector 291">
          <a:extLst>
            <a:ext uri="{FF2B5EF4-FFF2-40B4-BE49-F238E27FC236}">
              <a16:creationId xmlns:a16="http://schemas.microsoft.com/office/drawing/2014/main" id="{52E8139E-4456-1542-BE10-6D19772ED7A9}"/>
            </a:ext>
          </a:extLst>
        </xdr:cNvPr>
        <xdr:cNvCxnSpPr/>
      </xdr:nvCxnSpPr>
      <xdr:spPr>
        <a:xfrm>
          <a:off x="13521546533" y="72861729"/>
          <a:ext cx="647322" cy="4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37353</xdr:colOff>
      <xdr:row>340</xdr:row>
      <xdr:rowOff>197437</xdr:rowOff>
    </xdr:from>
    <xdr:to>
      <xdr:col>10</xdr:col>
      <xdr:colOff>549622</xdr:colOff>
      <xdr:row>341</xdr:row>
      <xdr:rowOff>16008</xdr:rowOff>
    </xdr:to>
    <xdr:cxnSp macro="">
      <xdr:nvCxnSpPr>
        <xdr:cNvPr id="293" name="Straight Connector 292">
          <a:extLst>
            <a:ext uri="{FF2B5EF4-FFF2-40B4-BE49-F238E27FC236}">
              <a16:creationId xmlns:a16="http://schemas.microsoft.com/office/drawing/2014/main" id="{C4CB70F3-E663-6C44-B76B-62D8CB142B65}"/>
            </a:ext>
          </a:extLst>
        </xdr:cNvPr>
        <xdr:cNvCxnSpPr/>
      </xdr:nvCxnSpPr>
      <xdr:spPr>
        <a:xfrm flipV="1">
          <a:off x="13516187378" y="69323537"/>
          <a:ext cx="7116269" cy="21771"/>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218783</xdr:colOff>
      <xdr:row>340</xdr:row>
      <xdr:rowOff>127105</xdr:rowOff>
    </xdr:from>
    <xdr:ext cx="1004575" cy="173766"/>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F67186C4-EF28-DF4D-8E5E-BAD3F84325CC}"/>
                </a:ext>
              </a:extLst>
            </xdr:cNvPr>
            <xdr:cNvSpPr txBox="1"/>
          </xdr:nvSpPr>
          <xdr:spPr>
            <a:xfrm>
              <a:off x="13515513642" y="69253205"/>
              <a:ext cx="100457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94" name="TextBox 293">
              <a:extLst>
                <a:ext uri="{FF2B5EF4-FFF2-40B4-BE49-F238E27FC236}">
                  <a16:creationId xmlns:a16="http://schemas.microsoft.com/office/drawing/2014/main" id="{F67186C4-EF28-DF4D-8E5E-BAD3F84325CC}"/>
                </a:ext>
              </a:extLst>
            </xdr:cNvPr>
            <xdr:cNvSpPr txBox="1"/>
          </xdr:nvSpPr>
          <xdr:spPr>
            <a:xfrm>
              <a:off x="13515513642" y="69253205"/>
              <a:ext cx="100457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2</xdr:col>
      <xdr:colOff>48025</xdr:colOff>
      <xdr:row>339</xdr:row>
      <xdr:rowOff>21344</xdr:rowOff>
    </xdr:from>
    <xdr:to>
      <xdr:col>10</xdr:col>
      <xdr:colOff>560294</xdr:colOff>
      <xdr:row>339</xdr:row>
      <xdr:rowOff>42688</xdr:rowOff>
    </xdr:to>
    <xdr:cxnSp macro="">
      <xdr:nvCxnSpPr>
        <xdr:cNvPr id="295" name="Straight Connector 294">
          <a:extLst>
            <a:ext uri="{FF2B5EF4-FFF2-40B4-BE49-F238E27FC236}">
              <a16:creationId xmlns:a16="http://schemas.microsoft.com/office/drawing/2014/main" id="{1F381EA8-628C-BA41-B21E-7E083CCD36B3}"/>
            </a:ext>
          </a:extLst>
        </xdr:cNvPr>
        <xdr:cNvCxnSpPr/>
      </xdr:nvCxnSpPr>
      <xdr:spPr>
        <a:xfrm flipV="1">
          <a:off x="13516176706" y="68944244"/>
          <a:ext cx="7116269" cy="2134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245464</xdr:colOff>
      <xdr:row>338</xdr:row>
      <xdr:rowOff>159123</xdr:rowOff>
    </xdr:from>
    <xdr:ext cx="1004575" cy="173766"/>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75D598C-8D9D-7548-B871-F84FBF6CEDF5}"/>
                </a:ext>
              </a:extLst>
            </xdr:cNvPr>
            <xdr:cNvSpPr txBox="1"/>
          </xdr:nvSpPr>
          <xdr:spPr>
            <a:xfrm>
              <a:off x="13515486961" y="68878823"/>
              <a:ext cx="100457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96" name="TextBox 295">
              <a:extLst>
                <a:ext uri="{FF2B5EF4-FFF2-40B4-BE49-F238E27FC236}">
                  <a16:creationId xmlns:a16="http://schemas.microsoft.com/office/drawing/2014/main" id="{875D598C-8D9D-7548-B871-F84FBF6CEDF5}"/>
                </a:ext>
              </a:extLst>
            </xdr:cNvPr>
            <xdr:cNvSpPr txBox="1"/>
          </xdr:nvSpPr>
          <xdr:spPr>
            <a:xfrm>
              <a:off x="13515486961" y="68878823"/>
              <a:ext cx="100457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𝑃_1</a:t>
              </a:r>
              <a:endParaRPr lang="en-US" sz="1100"/>
            </a:p>
          </xdr:txBody>
        </xdr:sp>
      </mc:Fallback>
    </mc:AlternateContent>
    <xdr:clientData/>
  </xdr:oneCellAnchor>
  <xdr:twoCellAnchor>
    <xdr:from>
      <xdr:col>5</xdr:col>
      <xdr:colOff>154748</xdr:colOff>
      <xdr:row>340</xdr:row>
      <xdr:rowOff>122731</xdr:rowOff>
    </xdr:from>
    <xdr:to>
      <xdr:col>5</xdr:col>
      <xdr:colOff>325504</xdr:colOff>
      <xdr:row>341</xdr:row>
      <xdr:rowOff>106722</xdr:rowOff>
    </xdr:to>
    <xdr:sp macro="" textlink="">
      <xdr:nvSpPr>
        <xdr:cNvPr id="297" name="Oval 296">
          <a:extLst>
            <a:ext uri="{FF2B5EF4-FFF2-40B4-BE49-F238E27FC236}">
              <a16:creationId xmlns:a16="http://schemas.microsoft.com/office/drawing/2014/main" id="{7B7BACF2-6B3D-8C42-9CD8-D0EFD9DEA955}"/>
            </a:ext>
          </a:extLst>
        </xdr:cNvPr>
        <xdr:cNvSpPr/>
      </xdr:nvSpPr>
      <xdr:spPr>
        <a:xfrm>
          <a:off x="13520538996" y="69248831"/>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5</xdr:col>
      <xdr:colOff>635000</xdr:colOff>
      <xdr:row>338</xdr:row>
      <xdr:rowOff>122732</xdr:rowOff>
    </xdr:from>
    <xdr:to>
      <xdr:col>5</xdr:col>
      <xdr:colOff>805756</xdr:colOff>
      <xdr:row>339</xdr:row>
      <xdr:rowOff>106722</xdr:rowOff>
    </xdr:to>
    <xdr:sp macro="" textlink="">
      <xdr:nvSpPr>
        <xdr:cNvPr id="298" name="Oval 297">
          <a:extLst>
            <a:ext uri="{FF2B5EF4-FFF2-40B4-BE49-F238E27FC236}">
              <a16:creationId xmlns:a16="http://schemas.microsoft.com/office/drawing/2014/main" id="{26C70E95-7685-9140-BFA1-DBB37682D2C2}"/>
            </a:ext>
          </a:extLst>
        </xdr:cNvPr>
        <xdr:cNvSpPr/>
      </xdr:nvSpPr>
      <xdr:spPr>
        <a:xfrm>
          <a:off x="13520058744" y="68842432"/>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48025</xdr:colOff>
      <xdr:row>340</xdr:row>
      <xdr:rowOff>128067</xdr:rowOff>
    </xdr:from>
    <xdr:to>
      <xdr:col>9</xdr:col>
      <xdr:colOff>218781</xdr:colOff>
      <xdr:row>341</xdr:row>
      <xdr:rowOff>112058</xdr:rowOff>
    </xdr:to>
    <xdr:sp macro="" textlink="">
      <xdr:nvSpPr>
        <xdr:cNvPr id="299" name="Oval 298">
          <a:extLst>
            <a:ext uri="{FF2B5EF4-FFF2-40B4-BE49-F238E27FC236}">
              <a16:creationId xmlns:a16="http://schemas.microsoft.com/office/drawing/2014/main" id="{F13E7AAB-4888-5843-A230-3C8F6ADD5269}"/>
            </a:ext>
          </a:extLst>
        </xdr:cNvPr>
        <xdr:cNvSpPr/>
      </xdr:nvSpPr>
      <xdr:spPr>
        <a:xfrm>
          <a:off x="13517343719" y="69254167"/>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480252</xdr:colOff>
      <xdr:row>338</xdr:row>
      <xdr:rowOff>117395</xdr:rowOff>
    </xdr:from>
    <xdr:to>
      <xdr:col>9</xdr:col>
      <xdr:colOff>651008</xdr:colOff>
      <xdr:row>339</xdr:row>
      <xdr:rowOff>101385</xdr:rowOff>
    </xdr:to>
    <xdr:sp macro="" textlink="">
      <xdr:nvSpPr>
        <xdr:cNvPr id="300" name="Oval 299">
          <a:extLst>
            <a:ext uri="{FF2B5EF4-FFF2-40B4-BE49-F238E27FC236}">
              <a16:creationId xmlns:a16="http://schemas.microsoft.com/office/drawing/2014/main" id="{6F224B54-14B7-2547-A2D3-34399A7EA7C0}"/>
            </a:ext>
          </a:extLst>
        </xdr:cNvPr>
        <xdr:cNvSpPr/>
      </xdr:nvSpPr>
      <xdr:spPr>
        <a:xfrm>
          <a:off x="13516911492" y="68837095"/>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3</xdr:col>
      <xdr:colOff>159165</xdr:colOff>
      <xdr:row>358</xdr:row>
      <xdr:rowOff>65058</xdr:rowOff>
    </xdr:from>
    <xdr:ext cx="1054690" cy="173766"/>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3E39C96E-815A-AE4F-8D4B-CC8579AA8E1E}"/>
                </a:ext>
              </a:extLst>
            </xdr:cNvPr>
            <xdr:cNvSpPr txBox="1"/>
          </xdr:nvSpPr>
          <xdr:spPr>
            <a:xfrm>
              <a:off x="13521301645" y="72848758"/>
              <a:ext cx="105469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3E39C96E-815A-AE4F-8D4B-CC8579AA8E1E}"/>
                </a:ext>
              </a:extLst>
            </xdr:cNvPr>
            <xdr:cNvSpPr txBox="1"/>
          </xdr:nvSpPr>
          <xdr:spPr>
            <a:xfrm>
              <a:off x="13521301645" y="72848758"/>
              <a:ext cx="105469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twoCellAnchor>
    <xdr:from>
      <xdr:col>3</xdr:col>
      <xdr:colOff>276093</xdr:colOff>
      <xdr:row>447</xdr:row>
      <xdr:rowOff>190540</xdr:rowOff>
    </xdr:from>
    <xdr:to>
      <xdr:col>3</xdr:col>
      <xdr:colOff>453281</xdr:colOff>
      <xdr:row>448</xdr:row>
      <xdr:rowOff>184190</xdr:rowOff>
    </xdr:to>
    <xdr:sp macro="" textlink="">
      <xdr:nvSpPr>
        <xdr:cNvPr id="302" name="Oval 301">
          <a:extLst>
            <a:ext uri="{FF2B5EF4-FFF2-40B4-BE49-F238E27FC236}">
              <a16:creationId xmlns:a16="http://schemas.microsoft.com/office/drawing/2014/main" id="{22A600A5-B42F-FF49-A0D9-9E77B7BFA1EB}"/>
            </a:ext>
          </a:extLst>
        </xdr:cNvPr>
        <xdr:cNvSpPr/>
      </xdr:nvSpPr>
      <xdr:spPr>
        <a:xfrm>
          <a:off x="13522062219" y="91135240"/>
          <a:ext cx="177188" cy="196850"/>
        </a:xfrm>
        <a:prstGeom prst="ellipse">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138842</xdr:colOff>
      <xdr:row>447</xdr:row>
      <xdr:rowOff>28585</xdr:rowOff>
    </xdr:from>
    <xdr:to>
      <xdr:col>4</xdr:col>
      <xdr:colOff>236848</xdr:colOff>
      <xdr:row>447</xdr:row>
      <xdr:rowOff>126591</xdr:rowOff>
    </xdr:to>
    <xdr:cxnSp macro="">
      <xdr:nvCxnSpPr>
        <xdr:cNvPr id="303" name="Straight Arrow Connector 302">
          <a:extLst>
            <a:ext uri="{FF2B5EF4-FFF2-40B4-BE49-F238E27FC236}">
              <a16:creationId xmlns:a16="http://schemas.microsoft.com/office/drawing/2014/main" id="{5C2DC8B9-65EC-DA4A-90B7-8D1FC5BCDFB1}"/>
            </a:ext>
          </a:extLst>
        </xdr:cNvPr>
        <xdr:cNvCxnSpPr/>
      </xdr:nvCxnSpPr>
      <xdr:spPr>
        <a:xfrm flipV="1">
          <a:off x="13521453152" y="90973285"/>
          <a:ext cx="98006" cy="980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412443</xdr:colOff>
      <xdr:row>447</xdr:row>
      <xdr:rowOff>61254</xdr:rowOff>
    </xdr:from>
    <xdr:to>
      <xdr:col>3</xdr:col>
      <xdr:colOff>518617</xdr:colOff>
      <xdr:row>447</xdr:row>
      <xdr:rowOff>171510</xdr:rowOff>
    </xdr:to>
    <xdr:cxnSp macro="">
      <xdr:nvCxnSpPr>
        <xdr:cNvPr id="304" name="Straight Arrow Connector 303">
          <a:extLst>
            <a:ext uri="{FF2B5EF4-FFF2-40B4-BE49-F238E27FC236}">
              <a16:creationId xmlns:a16="http://schemas.microsoft.com/office/drawing/2014/main" id="{462BC52A-E1F9-9243-9B16-966834EED396}"/>
            </a:ext>
          </a:extLst>
        </xdr:cNvPr>
        <xdr:cNvCxnSpPr/>
      </xdr:nvCxnSpPr>
      <xdr:spPr>
        <a:xfrm flipH="1" flipV="1">
          <a:off x="13521996883" y="91005954"/>
          <a:ext cx="106174" cy="11025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539035</xdr:colOff>
      <xdr:row>446</xdr:row>
      <xdr:rowOff>155177</xdr:rowOff>
    </xdr:from>
    <xdr:to>
      <xdr:col>3</xdr:col>
      <xdr:colOff>645209</xdr:colOff>
      <xdr:row>447</xdr:row>
      <xdr:rowOff>61253</xdr:rowOff>
    </xdr:to>
    <xdr:cxnSp macro="">
      <xdr:nvCxnSpPr>
        <xdr:cNvPr id="305" name="Straight Arrow Connector 304">
          <a:extLst>
            <a:ext uri="{FF2B5EF4-FFF2-40B4-BE49-F238E27FC236}">
              <a16:creationId xmlns:a16="http://schemas.microsoft.com/office/drawing/2014/main" id="{62C472B1-263C-EA49-B1FC-72B8DDD79728}"/>
            </a:ext>
          </a:extLst>
        </xdr:cNvPr>
        <xdr:cNvCxnSpPr/>
      </xdr:nvCxnSpPr>
      <xdr:spPr>
        <a:xfrm flipH="1" flipV="1">
          <a:off x="13521870291" y="90896677"/>
          <a:ext cx="106174" cy="1092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32669</xdr:colOff>
      <xdr:row>446</xdr:row>
      <xdr:rowOff>122508</xdr:rowOff>
    </xdr:from>
    <xdr:to>
      <xdr:col>4</xdr:col>
      <xdr:colOff>130675</xdr:colOff>
      <xdr:row>447</xdr:row>
      <xdr:rowOff>16334</xdr:rowOff>
    </xdr:to>
    <xdr:cxnSp macro="">
      <xdr:nvCxnSpPr>
        <xdr:cNvPr id="306" name="Straight Arrow Connector 305">
          <a:extLst>
            <a:ext uri="{FF2B5EF4-FFF2-40B4-BE49-F238E27FC236}">
              <a16:creationId xmlns:a16="http://schemas.microsoft.com/office/drawing/2014/main" id="{BDD3B497-B585-1D4A-B502-2D9DBA3AA538}"/>
            </a:ext>
          </a:extLst>
        </xdr:cNvPr>
        <xdr:cNvCxnSpPr/>
      </xdr:nvCxnSpPr>
      <xdr:spPr>
        <a:xfrm flipV="1">
          <a:off x="13521559325" y="90864008"/>
          <a:ext cx="98006" cy="97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423504</xdr:colOff>
      <xdr:row>341</xdr:row>
      <xdr:rowOff>17632</xdr:rowOff>
    </xdr:from>
    <xdr:to>
      <xdr:col>14</xdr:col>
      <xdr:colOff>594260</xdr:colOff>
      <xdr:row>342</xdr:row>
      <xdr:rowOff>1623</xdr:rowOff>
    </xdr:to>
    <xdr:sp macro="" textlink="">
      <xdr:nvSpPr>
        <xdr:cNvPr id="307" name="Oval 306">
          <a:extLst>
            <a:ext uri="{FF2B5EF4-FFF2-40B4-BE49-F238E27FC236}">
              <a16:creationId xmlns:a16="http://schemas.microsoft.com/office/drawing/2014/main" id="{ABD5F985-C04B-494E-9016-8F6A8AF79D41}"/>
            </a:ext>
          </a:extLst>
        </xdr:cNvPr>
        <xdr:cNvSpPr/>
      </xdr:nvSpPr>
      <xdr:spPr>
        <a:xfrm>
          <a:off x="13512840740" y="69346932"/>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14</xdr:col>
      <xdr:colOff>402948</xdr:colOff>
      <xdr:row>338</xdr:row>
      <xdr:rowOff>178134</xdr:rowOff>
    </xdr:from>
    <xdr:to>
      <xdr:col>14</xdr:col>
      <xdr:colOff>573704</xdr:colOff>
      <xdr:row>339</xdr:row>
      <xdr:rowOff>162124</xdr:rowOff>
    </xdr:to>
    <xdr:sp macro="" textlink="">
      <xdr:nvSpPr>
        <xdr:cNvPr id="308" name="Oval 307">
          <a:extLst>
            <a:ext uri="{FF2B5EF4-FFF2-40B4-BE49-F238E27FC236}">
              <a16:creationId xmlns:a16="http://schemas.microsoft.com/office/drawing/2014/main" id="{71F27295-DFE4-3C4F-A200-CE645C792321}"/>
            </a:ext>
          </a:extLst>
        </xdr:cNvPr>
        <xdr:cNvSpPr/>
      </xdr:nvSpPr>
      <xdr:spPr>
        <a:xfrm>
          <a:off x="13512861296" y="68897834"/>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editAs="oneCell">
    <xdr:from>
      <xdr:col>0</xdr:col>
      <xdr:colOff>190263</xdr:colOff>
      <xdr:row>505</xdr:row>
      <xdr:rowOff>186257</xdr:rowOff>
    </xdr:from>
    <xdr:to>
      <xdr:col>8</xdr:col>
      <xdr:colOff>51096</xdr:colOff>
      <xdr:row>517</xdr:row>
      <xdr:rowOff>130693</xdr:rowOff>
    </xdr:to>
    <xdr:pic>
      <xdr:nvPicPr>
        <xdr:cNvPr id="309" name="Picture 308">
          <a:extLst>
            <a:ext uri="{FF2B5EF4-FFF2-40B4-BE49-F238E27FC236}">
              <a16:creationId xmlns:a16="http://schemas.microsoft.com/office/drawing/2014/main" id="{43F14DDD-80BF-D249-A038-E20FE5B91861}"/>
            </a:ext>
          </a:extLst>
        </xdr:cNvPr>
        <xdr:cNvPicPr>
          <a:picLocks noChangeAspect="1"/>
        </xdr:cNvPicPr>
      </xdr:nvPicPr>
      <xdr:blipFill>
        <a:blip xmlns:r="http://schemas.openxmlformats.org/officeDocument/2006/relationships" r:embed="rId10"/>
        <a:stretch>
          <a:fillRect/>
        </a:stretch>
      </xdr:blipFill>
      <xdr:spPr>
        <a:xfrm>
          <a:off x="13518336904" y="102992757"/>
          <a:ext cx="6464833" cy="2382836"/>
        </a:xfrm>
        <a:prstGeom prst="rect">
          <a:avLst/>
        </a:prstGeom>
      </xdr:spPr>
    </xdr:pic>
    <xdr:clientData/>
  </xdr:twoCellAnchor>
  <xdr:twoCellAnchor>
    <xdr:from>
      <xdr:col>4</xdr:col>
      <xdr:colOff>413489</xdr:colOff>
      <xdr:row>520</xdr:row>
      <xdr:rowOff>5907</xdr:rowOff>
    </xdr:from>
    <xdr:to>
      <xdr:col>4</xdr:col>
      <xdr:colOff>413489</xdr:colOff>
      <xdr:row>528</xdr:row>
      <xdr:rowOff>100418</xdr:rowOff>
    </xdr:to>
    <xdr:cxnSp macro="">
      <xdr:nvCxnSpPr>
        <xdr:cNvPr id="310" name="Straight Arrow Connector 309">
          <a:extLst>
            <a:ext uri="{FF2B5EF4-FFF2-40B4-BE49-F238E27FC236}">
              <a16:creationId xmlns:a16="http://schemas.microsoft.com/office/drawing/2014/main" id="{777E6602-A96B-DF4E-BCA6-BF2031C123D5}"/>
            </a:ext>
          </a:extLst>
        </xdr:cNvPr>
        <xdr:cNvCxnSpPr/>
      </xdr:nvCxnSpPr>
      <xdr:spPr>
        <a:xfrm flipV="1">
          <a:off x="13521276511" y="105860407"/>
          <a:ext cx="0" cy="172011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41350</xdr:colOff>
      <xdr:row>527</xdr:row>
      <xdr:rowOff>112232</xdr:rowOff>
    </xdr:from>
    <xdr:to>
      <xdr:col>4</xdr:col>
      <xdr:colOff>667489</xdr:colOff>
      <xdr:row>527</xdr:row>
      <xdr:rowOff>118139</xdr:rowOff>
    </xdr:to>
    <xdr:cxnSp macro="">
      <xdr:nvCxnSpPr>
        <xdr:cNvPr id="311" name="Straight Arrow Connector 310">
          <a:extLst>
            <a:ext uri="{FF2B5EF4-FFF2-40B4-BE49-F238E27FC236}">
              <a16:creationId xmlns:a16="http://schemas.microsoft.com/office/drawing/2014/main" id="{31A309CC-B8FC-274F-9E59-67516268E96C}"/>
            </a:ext>
          </a:extLst>
        </xdr:cNvPr>
        <xdr:cNvCxnSpPr/>
      </xdr:nvCxnSpPr>
      <xdr:spPr>
        <a:xfrm>
          <a:off x="13521022511" y="107389132"/>
          <a:ext cx="2277139" cy="59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537536</xdr:colOff>
      <xdr:row>521</xdr:row>
      <xdr:rowOff>41348</xdr:rowOff>
    </xdr:from>
    <xdr:to>
      <xdr:col>4</xdr:col>
      <xdr:colOff>425303</xdr:colOff>
      <xdr:row>527</xdr:row>
      <xdr:rowOff>106325</xdr:rowOff>
    </xdr:to>
    <xdr:cxnSp macro="">
      <xdr:nvCxnSpPr>
        <xdr:cNvPr id="312" name="Straight Connector 311">
          <a:extLst>
            <a:ext uri="{FF2B5EF4-FFF2-40B4-BE49-F238E27FC236}">
              <a16:creationId xmlns:a16="http://schemas.microsoft.com/office/drawing/2014/main" id="{A1B9E3FF-8A0C-2B48-BEDC-4E983B57B34D}"/>
            </a:ext>
          </a:extLst>
        </xdr:cNvPr>
        <xdr:cNvCxnSpPr/>
      </xdr:nvCxnSpPr>
      <xdr:spPr>
        <a:xfrm>
          <a:off x="13521264697" y="106099048"/>
          <a:ext cx="1538767" cy="128417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389860</xdr:colOff>
      <xdr:row>520</xdr:row>
      <xdr:rowOff>154172</xdr:rowOff>
    </xdr:from>
    <xdr:ext cx="372110" cy="172227"/>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15B7D5F8-0AE8-1E44-903E-185280FA6E55}"/>
                </a:ext>
              </a:extLst>
            </xdr:cNvPr>
            <xdr:cNvSpPr txBox="1"/>
          </xdr:nvSpPr>
          <xdr:spPr>
            <a:xfrm>
              <a:off x="13520928030" y="106008672"/>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600</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15B7D5F8-0AE8-1E44-903E-185280FA6E55}"/>
                </a:ext>
              </a:extLst>
            </xdr:cNvPr>
            <xdr:cNvSpPr txBox="1"/>
          </xdr:nvSpPr>
          <xdr:spPr>
            <a:xfrm>
              <a:off x="13520928030" y="106008672"/>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600</a:t>
              </a:r>
              <a:endParaRPr lang="en-US" sz="1100"/>
            </a:p>
          </xdr:txBody>
        </xdr:sp>
      </mc:Fallback>
    </mc:AlternateContent>
    <xdr:clientData/>
  </xdr:oneCellAnchor>
  <xdr:twoCellAnchor>
    <xdr:from>
      <xdr:col>2</xdr:col>
      <xdr:colOff>348512</xdr:colOff>
      <xdr:row>521</xdr:row>
      <xdr:rowOff>94511</xdr:rowOff>
    </xdr:from>
    <xdr:to>
      <xdr:col>4</xdr:col>
      <xdr:colOff>413489</xdr:colOff>
      <xdr:row>526</xdr:row>
      <xdr:rowOff>17721</xdr:rowOff>
    </xdr:to>
    <xdr:cxnSp macro="">
      <xdr:nvCxnSpPr>
        <xdr:cNvPr id="314" name="Straight Connector 313">
          <a:extLst>
            <a:ext uri="{FF2B5EF4-FFF2-40B4-BE49-F238E27FC236}">
              <a16:creationId xmlns:a16="http://schemas.microsoft.com/office/drawing/2014/main" id="{C2880D84-0617-4741-A903-6378DEFD280A}"/>
            </a:ext>
          </a:extLst>
        </xdr:cNvPr>
        <xdr:cNvCxnSpPr/>
      </xdr:nvCxnSpPr>
      <xdr:spPr>
        <a:xfrm flipV="1">
          <a:off x="13521276511" y="106152211"/>
          <a:ext cx="1715977" cy="9392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366232</xdr:colOff>
      <xdr:row>525</xdr:row>
      <xdr:rowOff>142358</xdr:rowOff>
    </xdr:from>
    <xdr:ext cx="372110"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55E03E2-1380-A940-B870-54EAED096D0E}"/>
                </a:ext>
              </a:extLst>
            </xdr:cNvPr>
            <xdr:cNvSpPr txBox="1"/>
          </xdr:nvSpPr>
          <xdr:spPr>
            <a:xfrm>
              <a:off x="13520951658" y="107012858"/>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55E03E2-1380-A940-B870-54EAED096D0E}"/>
                </a:ext>
              </a:extLst>
            </xdr:cNvPr>
            <xdr:cNvSpPr txBox="1"/>
          </xdr:nvSpPr>
          <xdr:spPr>
            <a:xfrm>
              <a:off x="13520951658" y="107012858"/>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478466</xdr:colOff>
      <xdr:row>523</xdr:row>
      <xdr:rowOff>159488</xdr:rowOff>
    </xdr:from>
    <xdr:to>
      <xdr:col>3</xdr:col>
      <xdr:colOff>578884</xdr:colOff>
      <xdr:row>524</xdr:row>
      <xdr:rowOff>88605</xdr:rowOff>
    </xdr:to>
    <xdr:sp macro="" textlink="">
      <xdr:nvSpPr>
        <xdr:cNvPr id="316" name="Oval 315">
          <a:extLst>
            <a:ext uri="{FF2B5EF4-FFF2-40B4-BE49-F238E27FC236}">
              <a16:creationId xmlns:a16="http://schemas.microsoft.com/office/drawing/2014/main" id="{9F958B6A-30E4-F44D-A64C-2427C6CFE760}"/>
            </a:ext>
          </a:extLst>
        </xdr:cNvPr>
        <xdr:cNvSpPr/>
      </xdr:nvSpPr>
      <xdr:spPr>
        <a:xfrm>
          <a:off x="13521936616" y="106623588"/>
          <a:ext cx="100418" cy="13231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3</xdr:col>
      <xdr:colOff>525721</xdr:colOff>
      <xdr:row>524</xdr:row>
      <xdr:rowOff>88605</xdr:rowOff>
    </xdr:from>
    <xdr:to>
      <xdr:col>3</xdr:col>
      <xdr:colOff>528675</xdr:colOff>
      <xdr:row>527</xdr:row>
      <xdr:rowOff>106325</xdr:rowOff>
    </xdr:to>
    <xdr:cxnSp macro="">
      <xdr:nvCxnSpPr>
        <xdr:cNvPr id="317" name="Straight Connector 316">
          <a:extLst>
            <a:ext uri="{FF2B5EF4-FFF2-40B4-BE49-F238E27FC236}">
              <a16:creationId xmlns:a16="http://schemas.microsoft.com/office/drawing/2014/main" id="{FCD39254-4EF3-CB48-9B49-6A64FC139F0A}"/>
            </a:ext>
          </a:extLst>
        </xdr:cNvPr>
        <xdr:cNvCxnSpPr>
          <a:stCxn id="316" idx="4"/>
        </xdr:cNvCxnSpPr>
      </xdr:nvCxnSpPr>
      <xdr:spPr>
        <a:xfrm>
          <a:off x="13521986825" y="106755905"/>
          <a:ext cx="2954" cy="62732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307163</xdr:colOff>
      <xdr:row>527</xdr:row>
      <xdr:rowOff>195520</xdr:rowOff>
    </xdr:from>
    <xdr:ext cx="372110"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AD563151-0190-E249-ADD3-CF68CB9EA771}"/>
                </a:ext>
              </a:extLst>
            </xdr:cNvPr>
            <xdr:cNvSpPr txBox="1"/>
          </xdr:nvSpPr>
          <xdr:spPr>
            <a:xfrm>
              <a:off x="13521836227" y="107472420"/>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AD563151-0190-E249-ADD3-CF68CB9EA771}"/>
                </a:ext>
              </a:extLst>
            </xdr:cNvPr>
            <xdr:cNvSpPr txBox="1"/>
          </xdr:nvSpPr>
          <xdr:spPr>
            <a:xfrm>
              <a:off x="13521836227" y="107472420"/>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1,100</a:t>
              </a:r>
              <a:endParaRPr lang="en-US" sz="1100"/>
            </a:p>
          </xdr:txBody>
        </xdr:sp>
      </mc:Fallback>
    </mc:AlternateContent>
    <xdr:clientData/>
  </xdr:oneCellAnchor>
  <xdr:twoCellAnchor>
    <xdr:from>
      <xdr:col>3</xdr:col>
      <xdr:colOff>578884</xdr:colOff>
      <xdr:row>524</xdr:row>
      <xdr:rowOff>23628</xdr:rowOff>
    </xdr:from>
    <xdr:to>
      <xdr:col>4</xdr:col>
      <xdr:colOff>425303</xdr:colOff>
      <xdr:row>524</xdr:row>
      <xdr:rowOff>35442</xdr:rowOff>
    </xdr:to>
    <xdr:cxnSp macro="">
      <xdr:nvCxnSpPr>
        <xdr:cNvPr id="319" name="Straight Connector 318">
          <a:extLst>
            <a:ext uri="{FF2B5EF4-FFF2-40B4-BE49-F238E27FC236}">
              <a16:creationId xmlns:a16="http://schemas.microsoft.com/office/drawing/2014/main" id="{34213630-E1EB-2A49-955F-F22EC9C884F2}"/>
            </a:ext>
          </a:extLst>
        </xdr:cNvPr>
        <xdr:cNvCxnSpPr>
          <a:stCxn id="316" idx="2"/>
        </xdr:cNvCxnSpPr>
      </xdr:nvCxnSpPr>
      <xdr:spPr>
        <a:xfrm flipH="1">
          <a:off x="13521264697" y="106690928"/>
          <a:ext cx="671919" cy="1181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366232</xdr:colOff>
      <xdr:row>523</xdr:row>
      <xdr:rowOff>154172</xdr:rowOff>
    </xdr:from>
    <xdr:ext cx="372110"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FD61F608-A59C-3B43-A260-A990410AB033}"/>
                </a:ext>
              </a:extLst>
            </xdr:cNvPr>
            <xdr:cNvSpPr txBox="1"/>
          </xdr:nvSpPr>
          <xdr:spPr>
            <a:xfrm>
              <a:off x="13520951658" y="106618272"/>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270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FD61F608-A59C-3B43-A260-A990410AB033}"/>
                </a:ext>
              </a:extLst>
            </xdr:cNvPr>
            <xdr:cNvSpPr txBox="1"/>
          </xdr:nvSpPr>
          <xdr:spPr>
            <a:xfrm>
              <a:off x="13520951658" y="106618272"/>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270</a:t>
              </a:r>
              <a:endParaRPr lang="en-US" sz="1100"/>
            </a:p>
          </xdr:txBody>
        </xdr:sp>
      </mc:Fallback>
    </mc:AlternateContent>
    <xdr:clientData/>
  </xdr:oneCellAnchor>
  <xdr:twoCellAnchor>
    <xdr:from>
      <xdr:col>1</xdr:col>
      <xdr:colOff>111236</xdr:colOff>
      <xdr:row>522</xdr:row>
      <xdr:rowOff>92055</xdr:rowOff>
    </xdr:from>
    <xdr:to>
      <xdr:col>4</xdr:col>
      <xdr:colOff>453841</xdr:colOff>
      <xdr:row>522</xdr:row>
      <xdr:rowOff>109776</xdr:rowOff>
    </xdr:to>
    <xdr:cxnSp macro="">
      <xdr:nvCxnSpPr>
        <xdr:cNvPr id="321" name="Straight Connector 320">
          <a:extLst>
            <a:ext uri="{FF2B5EF4-FFF2-40B4-BE49-F238E27FC236}">
              <a16:creationId xmlns:a16="http://schemas.microsoft.com/office/drawing/2014/main" id="{5C9D37A6-4EC4-FE46-BFB5-224352839B80}"/>
            </a:ext>
          </a:extLst>
        </xdr:cNvPr>
        <xdr:cNvCxnSpPr/>
      </xdr:nvCxnSpPr>
      <xdr:spPr>
        <a:xfrm>
          <a:off x="13521236159" y="106352955"/>
          <a:ext cx="2819105" cy="177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454837</xdr:colOff>
      <xdr:row>522</xdr:row>
      <xdr:rowOff>12404</xdr:rowOff>
    </xdr:from>
    <xdr:ext cx="744280"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D53142D5-ECF1-6C40-B7BD-F1E8018C8ED1}"/>
                </a:ext>
              </a:extLst>
            </xdr:cNvPr>
            <xdr:cNvSpPr txBox="1"/>
          </xdr:nvSpPr>
          <xdr:spPr>
            <a:xfrm>
              <a:off x="13520490883" y="106273304"/>
              <a:ext cx="7442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=360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D53142D5-ECF1-6C40-B7BD-F1E8018C8ED1}"/>
                </a:ext>
              </a:extLst>
            </xdr:cNvPr>
            <xdr:cNvSpPr txBox="1"/>
          </xdr:nvSpPr>
          <xdr:spPr>
            <a:xfrm>
              <a:off x="13520490883" y="106273304"/>
              <a:ext cx="7442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𝑃_𝑀𝐼𝑁=360</a:t>
              </a:r>
              <a:endParaRPr lang="en-US" sz="1100"/>
            </a:p>
          </xdr:txBody>
        </xdr:sp>
      </mc:Fallback>
    </mc:AlternateContent>
    <xdr:clientData/>
  </xdr:oneCellAnchor>
  <xdr:twoCellAnchor>
    <xdr:from>
      <xdr:col>2</xdr:col>
      <xdr:colOff>702931</xdr:colOff>
      <xdr:row>522</xdr:row>
      <xdr:rowOff>59069</xdr:rowOff>
    </xdr:from>
    <xdr:to>
      <xdr:col>3</xdr:col>
      <xdr:colOff>5907</xdr:colOff>
      <xdr:row>522</xdr:row>
      <xdr:rowOff>189023</xdr:rowOff>
    </xdr:to>
    <xdr:sp macro="" textlink="">
      <xdr:nvSpPr>
        <xdr:cNvPr id="323" name="Oval 322">
          <a:extLst>
            <a:ext uri="{FF2B5EF4-FFF2-40B4-BE49-F238E27FC236}">
              <a16:creationId xmlns:a16="http://schemas.microsoft.com/office/drawing/2014/main" id="{0094F2CC-5DDF-9646-B44F-FB22BAE10ECE}"/>
            </a:ext>
          </a:extLst>
        </xdr:cNvPr>
        <xdr:cNvSpPr/>
      </xdr:nvSpPr>
      <xdr:spPr>
        <a:xfrm>
          <a:off x="13522509593" y="106319969"/>
          <a:ext cx="128476"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47256</xdr:colOff>
      <xdr:row>522</xdr:row>
      <xdr:rowOff>47255</xdr:rowOff>
    </xdr:from>
    <xdr:to>
      <xdr:col>4</xdr:col>
      <xdr:colOff>177209</xdr:colOff>
      <xdr:row>522</xdr:row>
      <xdr:rowOff>177209</xdr:rowOff>
    </xdr:to>
    <xdr:sp macro="" textlink="">
      <xdr:nvSpPr>
        <xdr:cNvPr id="324" name="Oval 323">
          <a:extLst>
            <a:ext uri="{FF2B5EF4-FFF2-40B4-BE49-F238E27FC236}">
              <a16:creationId xmlns:a16="http://schemas.microsoft.com/office/drawing/2014/main" id="{0C2F1BC7-E624-924A-9DF7-46281EA8A9A3}"/>
            </a:ext>
          </a:extLst>
        </xdr:cNvPr>
        <xdr:cNvSpPr/>
      </xdr:nvSpPr>
      <xdr:spPr>
        <a:xfrm>
          <a:off x="13521512791" y="106308155"/>
          <a:ext cx="129953"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endParaRPr lang="en-US" sz="1100"/>
        </a:p>
      </xdr:txBody>
    </xdr:sp>
    <xdr:clientData/>
  </xdr:twoCellAnchor>
  <xdr:twoCellAnchor>
    <xdr:from>
      <xdr:col>2</xdr:col>
      <xdr:colOff>755433</xdr:colOff>
      <xdr:row>521</xdr:row>
      <xdr:rowOff>57032</xdr:rowOff>
    </xdr:from>
    <xdr:to>
      <xdr:col>4</xdr:col>
      <xdr:colOff>93851</xdr:colOff>
      <xdr:row>522</xdr:row>
      <xdr:rowOff>20440</xdr:rowOff>
    </xdr:to>
    <xdr:sp macro="" textlink="">
      <xdr:nvSpPr>
        <xdr:cNvPr id="325" name="Right Brace 324">
          <a:extLst>
            <a:ext uri="{FF2B5EF4-FFF2-40B4-BE49-F238E27FC236}">
              <a16:creationId xmlns:a16="http://schemas.microsoft.com/office/drawing/2014/main" id="{6F30FBDB-143D-8D4F-8239-7011609D8A0D}"/>
            </a:ext>
          </a:extLst>
        </xdr:cNvPr>
        <xdr:cNvSpPr/>
      </xdr:nvSpPr>
      <xdr:spPr>
        <a:xfrm rot="16200000">
          <a:off x="13522007554" y="105703327"/>
          <a:ext cx="166608" cy="989418"/>
        </a:xfrm>
        <a:prstGeom prst="rightBrace">
          <a:avLst/>
        </a:prstGeom>
      </xdr:spPr>
      <xdr:style>
        <a:lnRef idx="3">
          <a:schemeClr val="accent3"/>
        </a:lnRef>
        <a:fillRef idx="0">
          <a:schemeClr val="accent3"/>
        </a:fillRef>
        <a:effectRef idx="2">
          <a:schemeClr val="accent3"/>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646957</xdr:colOff>
      <xdr:row>523</xdr:row>
      <xdr:rowOff>133714</xdr:rowOff>
    </xdr:from>
    <xdr:to>
      <xdr:col>3</xdr:col>
      <xdr:colOff>711935</xdr:colOff>
      <xdr:row>528</xdr:row>
      <xdr:rowOff>56924</xdr:rowOff>
    </xdr:to>
    <xdr:cxnSp macro="">
      <xdr:nvCxnSpPr>
        <xdr:cNvPr id="326" name="Straight Connector 325">
          <a:extLst>
            <a:ext uri="{FF2B5EF4-FFF2-40B4-BE49-F238E27FC236}">
              <a16:creationId xmlns:a16="http://schemas.microsoft.com/office/drawing/2014/main" id="{B16C5B26-F092-7946-9553-5AADFEBEF500}"/>
            </a:ext>
          </a:extLst>
        </xdr:cNvPr>
        <xdr:cNvCxnSpPr/>
      </xdr:nvCxnSpPr>
      <xdr:spPr>
        <a:xfrm flipV="1">
          <a:off x="13521803565" y="106597814"/>
          <a:ext cx="1715978" cy="9392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726559</xdr:colOff>
      <xdr:row>526</xdr:row>
      <xdr:rowOff>11813</xdr:rowOff>
    </xdr:from>
    <xdr:to>
      <xdr:col>3</xdr:col>
      <xdr:colOff>29535</xdr:colOff>
      <xdr:row>526</xdr:row>
      <xdr:rowOff>141767</xdr:rowOff>
    </xdr:to>
    <xdr:sp macro="" textlink="">
      <xdr:nvSpPr>
        <xdr:cNvPr id="327" name="Oval 326">
          <a:extLst>
            <a:ext uri="{FF2B5EF4-FFF2-40B4-BE49-F238E27FC236}">
              <a16:creationId xmlns:a16="http://schemas.microsoft.com/office/drawing/2014/main" id="{244472A4-5545-1345-980F-C825D497EEC4}"/>
            </a:ext>
          </a:extLst>
        </xdr:cNvPr>
        <xdr:cNvSpPr/>
      </xdr:nvSpPr>
      <xdr:spPr>
        <a:xfrm>
          <a:off x="13522485965" y="107085513"/>
          <a:ext cx="128476"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2</xdr:col>
      <xdr:colOff>378048</xdr:colOff>
      <xdr:row>526</xdr:row>
      <xdr:rowOff>77380</xdr:rowOff>
    </xdr:from>
    <xdr:ext cx="37801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3E02999D-1119-CB40-9C15-F3C3091319AA}"/>
                </a:ext>
              </a:extLst>
            </xdr:cNvPr>
            <xdr:cNvSpPr txBox="1"/>
          </xdr:nvSpPr>
          <xdr:spPr>
            <a:xfrm rot="2082317">
              <a:off x="13522584935" y="107151080"/>
              <a:ext cx="3780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3E02999D-1119-CB40-9C15-F3C3091319AA}"/>
                </a:ext>
              </a:extLst>
            </xdr:cNvPr>
            <xdr:cNvSpPr txBox="1"/>
          </xdr:nvSpPr>
          <xdr:spPr>
            <a:xfrm rot="2082317">
              <a:off x="13522584935" y="107151080"/>
              <a:ext cx="3780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0</xdr:col>
      <xdr:colOff>261911</xdr:colOff>
      <xdr:row>517</xdr:row>
      <xdr:rowOff>26151</xdr:rowOff>
    </xdr:from>
    <xdr:to>
      <xdr:col>0</xdr:col>
      <xdr:colOff>276678</xdr:colOff>
      <xdr:row>522</xdr:row>
      <xdr:rowOff>8429</xdr:rowOff>
    </xdr:to>
    <xdr:cxnSp macro="">
      <xdr:nvCxnSpPr>
        <xdr:cNvPr id="329" name="Straight Connector 328">
          <a:extLst>
            <a:ext uri="{FF2B5EF4-FFF2-40B4-BE49-F238E27FC236}">
              <a16:creationId xmlns:a16="http://schemas.microsoft.com/office/drawing/2014/main" id="{F29EA147-5013-5249-BB04-E6DD5EC4074B}"/>
            </a:ext>
          </a:extLst>
        </xdr:cNvPr>
        <xdr:cNvCxnSpPr/>
      </xdr:nvCxnSpPr>
      <xdr:spPr>
        <a:xfrm flipH="1">
          <a:off x="13524715322" y="105271051"/>
          <a:ext cx="14767" cy="998278"/>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581494</xdr:colOff>
      <xdr:row>527</xdr:row>
      <xdr:rowOff>155166</xdr:rowOff>
    </xdr:from>
    <xdr:ext cx="372110" cy="172227"/>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2CF879C2-55C0-8A4F-AC42-258853283E12}"/>
                </a:ext>
              </a:extLst>
            </xdr:cNvPr>
            <xdr:cNvSpPr txBox="1"/>
          </xdr:nvSpPr>
          <xdr:spPr>
            <a:xfrm>
              <a:off x="13522387396" y="107432066"/>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1,550</m:t>
                    </m:r>
                  </m:oMath>
                </m:oMathPara>
              </a14:m>
              <a:endParaRPr lang="en-US" sz="1100"/>
            </a:p>
          </xdr:txBody>
        </xdr:sp>
      </mc:Choice>
      <mc:Fallback xmlns="">
        <xdr:sp macro="" textlink="">
          <xdr:nvSpPr>
            <xdr:cNvPr id="330" name="TextBox 329">
              <a:extLst>
                <a:ext uri="{FF2B5EF4-FFF2-40B4-BE49-F238E27FC236}">
                  <a16:creationId xmlns:a16="http://schemas.microsoft.com/office/drawing/2014/main" id="{2CF879C2-55C0-8A4F-AC42-258853283E12}"/>
                </a:ext>
              </a:extLst>
            </xdr:cNvPr>
            <xdr:cNvSpPr txBox="1"/>
          </xdr:nvSpPr>
          <xdr:spPr>
            <a:xfrm>
              <a:off x="13522387396" y="107432066"/>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1,550</a:t>
              </a:r>
              <a:endParaRPr lang="en-US" sz="1100"/>
            </a:p>
          </xdr:txBody>
        </xdr:sp>
      </mc:Fallback>
    </mc:AlternateContent>
    <xdr:clientData/>
  </xdr:oneCellAnchor>
  <xdr:twoCellAnchor>
    <xdr:from>
      <xdr:col>0</xdr:col>
      <xdr:colOff>451873</xdr:colOff>
      <xdr:row>516</xdr:row>
      <xdr:rowOff>52322</xdr:rowOff>
    </xdr:from>
    <xdr:to>
      <xdr:col>0</xdr:col>
      <xdr:colOff>583751</xdr:colOff>
      <xdr:row>517</xdr:row>
      <xdr:rowOff>133183</xdr:rowOff>
    </xdr:to>
    <xdr:cxnSp macro="">
      <xdr:nvCxnSpPr>
        <xdr:cNvPr id="331" name="Straight Arrow Connector 330">
          <a:extLst>
            <a:ext uri="{FF2B5EF4-FFF2-40B4-BE49-F238E27FC236}">
              <a16:creationId xmlns:a16="http://schemas.microsoft.com/office/drawing/2014/main" id="{6981C3F8-F994-484D-A7F2-3073507445EC}"/>
            </a:ext>
          </a:extLst>
        </xdr:cNvPr>
        <xdr:cNvCxnSpPr/>
      </xdr:nvCxnSpPr>
      <xdr:spPr>
        <a:xfrm flipH="1" flipV="1">
          <a:off x="13524408249" y="105094022"/>
          <a:ext cx="131878" cy="284061"/>
        </a:xfrm>
        <a:prstGeom prst="straightConnector1">
          <a:avLst/>
        </a:prstGeom>
        <a:ln>
          <a:solidFill>
            <a:srgbClr val="FF3F3D"/>
          </a:solidFill>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776983</xdr:colOff>
      <xdr:row>523</xdr:row>
      <xdr:rowOff>68348</xdr:rowOff>
    </xdr:from>
    <xdr:to>
      <xdr:col>2</xdr:col>
      <xdr:colOff>779997</xdr:colOff>
      <xdr:row>525</xdr:row>
      <xdr:rowOff>170077</xdr:rowOff>
    </xdr:to>
    <xdr:cxnSp macro="">
      <xdr:nvCxnSpPr>
        <xdr:cNvPr id="332" name="Straight Arrow Connector 331">
          <a:extLst>
            <a:ext uri="{FF2B5EF4-FFF2-40B4-BE49-F238E27FC236}">
              <a16:creationId xmlns:a16="http://schemas.microsoft.com/office/drawing/2014/main" id="{792DFD03-5AFD-844F-AC72-B29DB7FE2E31}"/>
            </a:ext>
          </a:extLst>
        </xdr:cNvPr>
        <xdr:cNvCxnSpPr/>
      </xdr:nvCxnSpPr>
      <xdr:spPr>
        <a:xfrm flipH="1">
          <a:off x="13522561003" y="106532448"/>
          <a:ext cx="3014" cy="508129"/>
        </a:xfrm>
        <a:prstGeom prst="straightConnector1">
          <a:avLst/>
        </a:prstGeom>
        <a:ln>
          <a:solidFill>
            <a:srgbClr val="FF3F3D"/>
          </a:solidFill>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642136</xdr:colOff>
      <xdr:row>523</xdr:row>
      <xdr:rowOff>117154</xdr:rowOff>
    </xdr:from>
    <xdr:ext cx="1472533" cy="172227"/>
    <mc:AlternateContent xmlns:mc="http://schemas.openxmlformats.org/markup-compatibility/2006" xmlns:a14="http://schemas.microsoft.com/office/drawing/2010/main">
      <mc:Choice Requires="a14">
        <xdr:sp macro="" textlink="">
          <xdr:nvSpPr>
            <xdr:cNvPr id="333" name="TextBox 332">
              <a:extLst>
                <a:ext uri="{FF2B5EF4-FFF2-40B4-BE49-F238E27FC236}">
                  <a16:creationId xmlns:a16="http://schemas.microsoft.com/office/drawing/2014/main" id="{84655B80-02CD-5648-946F-E282765210EA}"/>
                </a:ext>
              </a:extLst>
            </xdr:cNvPr>
            <xdr:cNvSpPr txBox="1"/>
          </xdr:nvSpPr>
          <xdr:spPr>
            <a:xfrm>
              <a:off x="13522051831" y="106581254"/>
              <a:ext cx="14725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333" name="TextBox 332">
              <a:extLst>
                <a:ext uri="{FF2B5EF4-FFF2-40B4-BE49-F238E27FC236}">
                  <a16:creationId xmlns:a16="http://schemas.microsoft.com/office/drawing/2014/main" id="{84655B80-02CD-5648-946F-E282765210EA}"/>
                </a:ext>
              </a:extLst>
            </xdr:cNvPr>
            <xdr:cNvSpPr txBox="1"/>
          </xdr:nvSpPr>
          <xdr:spPr>
            <a:xfrm>
              <a:off x="13522051831" y="106581254"/>
              <a:ext cx="14725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wsDr>
</file>

<file path=xl/drawings/drawing18.xml><?xml version="1.0" encoding="utf-8"?>
<xdr:wsDr xmlns:xdr="http://schemas.openxmlformats.org/drawingml/2006/spreadsheetDrawing" xmlns:a="http://schemas.openxmlformats.org/drawingml/2006/main">
  <xdr:twoCellAnchor editAs="oneCell">
    <xdr:from>
      <xdr:col>0</xdr:col>
      <xdr:colOff>5293</xdr:colOff>
      <xdr:row>82</xdr:row>
      <xdr:rowOff>74083</xdr:rowOff>
    </xdr:from>
    <xdr:to>
      <xdr:col>6</xdr:col>
      <xdr:colOff>682626</xdr:colOff>
      <xdr:row>567</xdr:row>
      <xdr:rowOff>153889</xdr:rowOff>
    </xdr:to>
    <xdr:pic>
      <xdr:nvPicPr>
        <xdr:cNvPr id="4" name="Picture 3">
          <a:extLst>
            <a:ext uri="{FF2B5EF4-FFF2-40B4-BE49-F238E27FC236}">
              <a16:creationId xmlns:a16="http://schemas.microsoft.com/office/drawing/2014/main" id="{31AD5C41-B740-E74B-96AE-AA8D7157C19C}"/>
            </a:ext>
          </a:extLst>
        </xdr:cNvPr>
        <xdr:cNvPicPr>
          <a:picLocks noChangeAspect="1"/>
        </xdr:cNvPicPr>
      </xdr:nvPicPr>
      <xdr:blipFill>
        <a:blip xmlns:r="http://schemas.openxmlformats.org/officeDocument/2006/relationships" r:embed="rId1"/>
        <a:stretch>
          <a:fillRect/>
        </a:stretch>
      </xdr:blipFill>
      <xdr:spPr>
        <a:xfrm>
          <a:off x="13519356374" y="13904383"/>
          <a:ext cx="5630333" cy="1986114"/>
        </a:xfrm>
        <a:prstGeom prst="rect">
          <a:avLst/>
        </a:prstGeom>
      </xdr:spPr>
    </xdr:pic>
    <xdr:clientData/>
  </xdr:twoCellAnchor>
  <xdr:oneCellAnchor>
    <xdr:from>
      <xdr:col>0</xdr:col>
      <xdr:colOff>37042</xdr:colOff>
      <xdr:row>97</xdr:row>
      <xdr:rowOff>0</xdr:rowOff>
    </xdr:from>
    <xdr:ext cx="4852459" cy="2164291"/>
    <xdr:pic>
      <xdr:nvPicPr>
        <xdr:cNvPr id="5" name="image45.png">
          <a:extLst>
            <a:ext uri="{FF2B5EF4-FFF2-40B4-BE49-F238E27FC236}">
              <a16:creationId xmlns:a16="http://schemas.microsoft.com/office/drawing/2014/main" id="{458F84D5-30D3-F74F-896A-A497C3A297E2}"/>
            </a:ext>
          </a:extLst>
        </xdr:cNvPr>
        <xdr:cNvPicPr preferRelativeResize="0"/>
      </xdr:nvPicPr>
      <xdr:blipFill>
        <a:blip xmlns:r="http://schemas.openxmlformats.org/officeDocument/2006/relationships" r:embed="rId2" cstate="print"/>
        <a:stretch>
          <a:fillRect/>
        </a:stretch>
      </xdr:blipFill>
      <xdr:spPr>
        <a:xfrm>
          <a:off x="13520102499" y="16878300"/>
          <a:ext cx="4852459" cy="2164291"/>
        </a:xfrm>
        <a:prstGeom prst="rect">
          <a:avLst/>
        </a:prstGeom>
        <a:noFill/>
      </xdr:spPr>
    </xdr:pic>
    <xdr:clientData fLocksWithSheet="0"/>
  </xdr:oneCellAnchor>
  <xdr:twoCellAnchor editAs="oneCell">
    <xdr:from>
      <xdr:col>0</xdr:col>
      <xdr:colOff>286500</xdr:colOff>
      <xdr:row>12</xdr:row>
      <xdr:rowOff>188809</xdr:rowOff>
    </xdr:from>
    <xdr:to>
      <xdr:col>6</xdr:col>
      <xdr:colOff>487476</xdr:colOff>
      <xdr:row>571</xdr:row>
      <xdr:rowOff>172072</xdr:rowOff>
    </xdr:to>
    <xdr:pic>
      <xdr:nvPicPr>
        <xdr:cNvPr id="6" name="Picture 5">
          <a:extLst>
            <a:ext uri="{FF2B5EF4-FFF2-40B4-BE49-F238E27FC236}">
              <a16:creationId xmlns:a16="http://schemas.microsoft.com/office/drawing/2014/main" id="{9705A491-4DCE-4549-9810-7295B89FDFD5}"/>
            </a:ext>
          </a:extLst>
        </xdr:cNvPr>
        <xdr:cNvPicPr>
          <a:picLocks noChangeAspect="1"/>
        </xdr:cNvPicPr>
      </xdr:nvPicPr>
      <xdr:blipFill>
        <a:blip xmlns:r="http://schemas.openxmlformats.org/officeDocument/2006/relationships" r:embed="rId3"/>
        <a:stretch>
          <a:fillRect/>
        </a:stretch>
      </xdr:blipFill>
      <xdr:spPr>
        <a:xfrm>
          <a:off x="13516049831" y="2660391"/>
          <a:ext cx="5152693" cy="2845833"/>
        </a:xfrm>
        <a:prstGeom prst="rect">
          <a:avLst/>
        </a:prstGeom>
      </xdr:spPr>
    </xdr:pic>
    <xdr:clientData/>
  </xdr:twoCellAnchor>
  <xdr:twoCellAnchor editAs="oneCell">
    <xdr:from>
      <xdr:col>0</xdr:col>
      <xdr:colOff>0</xdr:colOff>
      <xdr:row>705</xdr:row>
      <xdr:rowOff>58208</xdr:rowOff>
    </xdr:from>
    <xdr:to>
      <xdr:col>5</xdr:col>
      <xdr:colOff>603249</xdr:colOff>
      <xdr:row>718</xdr:row>
      <xdr:rowOff>49130</xdr:rowOff>
    </xdr:to>
    <xdr:pic>
      <xdr:nvPicPr>
        <xdr:cNvPr id="8" name="Picture 7">
          <a:extLst>
            <a:ext uri="{FF2B5EF4-FFF2-40B4-BE49-F238E27FC236}">
              <a16:creationId xmlns:a16="http://schemas.microsoft.com/office/drawing/2014/main" id="{24600329-E010-AD49-B746-7441C7C8229B}"/>
            </a:ext>
          </a:extLst>
        </xdr:cNvPr>
        <xdr:cNvPicPr>
          <a:picLocks noChangeAspect="1"/>
        </xdr:cNvPicPr>
      </xdr:nvPicPr>
      <xdr:blipFill>
        <a:blip xmlns:r="http://schemas.openxmlformats.org/officeDocument/2006/relationships" r:embed="rId4"/>
        <a:stretch>
          <a:fillRect/>
        </a:stretch>
      </xdr:blipFill>
      <xdr:spPr>
        <a:xfrm>
          <a:off x="13520261251" y="49854908"/>
          <a:ext cx="4730749" cy="2632521"/>
        </a:xfrm>
        <a:prstGeom prst="rect">
          <a:avLst/>
        </a:prstGeom>
      </xdr:spPr>
    </xdr:pic>
    <xdr:clientData/>
  </xdr:twoCellAnchor>
  <xdr:oneCellAnchor>
    <xdr:from>
      <xdr:col>0</xdr:col>
      <xdr:colOff>0</xdr:colOff>
      <xdr:row>764</xdr:row>
      <xdr:rowOff>0</xdr:rowOff>
    </xdr:from>
    <xdr:ext cx="6612467" cy="3539066"/>
    <xdr:pic>
      <xdr:nvPicPr>
        <xdr:cNvPr id="10" name="image46.png">
          <a:extLst>
            <a:ext uri="{FF2B5EF4-FFF2-40B4-BE49-F238E27FC236}">
              <a16:creationId xmlns:a16="http://schemas.microsoft.com/office/drawing/2014/main" id="{0D4D6BEF-4751-884F-8F9C-8C92F30023AF}"/>
            </a:ext>
          </a:extLst>
        </xdr:cNvPr>
        <xdr:cNvPicPr preferRelativeResize="0"/>
      </xdr:nvPicPr>
      <xdr:blipFill>
        <a:blip xmlns:r="http://schemas.openxmlformats.org/officeDocument/2006/relationships" r:embed="rId5" cstate="print"/>
        <a:stretch>
          <a:fillRect/>
        </a:stretch>
      </xdr:blipFill>
      <xdr:spPr>
        <a:xfrm>
          <a:off x="13518379533" y="62014100"/>
          <a:ext cx="6612467" cy="3539066"/>
        </a:xfrm>
        <a:prstGeom prst="rect">
          <a:avLst/>
        </a:prstGeom>
        <a:noFill/>
      </xdr:spPr>
    </xdr:pic>
    <xdr:clientData fLocksWithSheet="0"/>
  </xdr:oneCellAnchor>
  <xdr:oneCellAnchor>
    <xdr:from>
      <xdr:col>0</xdr:col>
      <xdr:colOff>0</xdr:colOff>
      <xdr:row>823</xdr:row>
      <xdr:rowOff>0</xdr:rowOff>
    </xdr:from>
    <xdr:ext cx="6510867" cy="3632200"/>
    <xdr:pic>
      <xdr:nvPicPr>
        <xdr:cNvPr id="11" name="image49.png">
          <a:extLst>
            <a:ext uri="{FF2B5EF4-FFF2-40B4-BE49-F238E27FC236}">
              <a16:creationId xmlns:a16="http://schemas.microsoft.com/office/drawing/2014/main" id="{2F90AA1D-694F-E448-A6FB-0E966D34C219}"/>
            </a:ext>
          </a:extLst>
        </xdr:cNvPr>
        <xdr:cNvPicPr preferRelativeResize="0"/>
      </xdr:nvPicPr>
      <xdr:blipFill>
        <a:blip xmlns:r="http://schemas.openxmlformats.org/officeDocument/2006/relationships" r:embed="rId6" cstate="print"/>
        <a:stretch>
          <a:fillRect/>
        </a:stretch>
      </xdr:blipFill>
      <xdr:spPr>
        <a:xfrm>
          <a:off x="13518481133" y="74104500"/>
          <a:ext cx="6510867" cy="3632200"/>
        </a:xfrm>
        <a:prstGeom prst="rect">
          <a:avLst/>
        </a:prstGeom>
        <a:noFill/>
      </xdr:spPr>
    </xdr:pic>
    <xdr:clientData fLocksWithSheet="0"/>
  </xdr:oneCellAnchor>
  <xdr:oneCellAnchor>
    <xdr:from>
      <xdr:col>0</xdr:col>
      <xdr:colOff>0</xdr:colOff>
      <xdr:row>862</xdr:row>
      <xdr:rowOff>0</xdr:rowOff>
    </xdr:from>
    <xdr:ext cx="6747933" cy="3987800"/>
    <xdr:pic>
      <xdr:nvPicPr>
        <xdr:cNvPr id="12" name="image53.png">
          <a:extLst>
            <a:ext uri="{FF2B5EF4-FFF2-40B4-BE49-F238E27FC236}">
              <a16:creationId xmlns:a16="http://schemas.microsoft.com/office/drawing/2014/main" id="{68454B3B-BB5D-F34B-A58A-ACB18B74FB00}"/>
            </a:ext>
          </a:extLst>
        </xdr:cNvPr>
        <xdr:cNvPicPr preferRelativeResize="0"/>
      </xdr:nvPicPr>
      <xdr:blipFill>
        <a:blip xmlns:r="http://schemas.openxmlformats.org/officeDocument/2006/relationships" r:embed="rId7" cstate="print"/>
        <a:stretch>
          <a:fillRect/>
        </a:stretch>
      </xdr:blipFill>
      <xdr:spPr>
        <a:xfrm>
          <a:off x="13518244067" y="82029300"/>
          <a:ext cx="6747933" cy="3987800"/>
        </a:xfrm>
        <a:prstGeom prst="rect">
          <a:avLst/>
        </a:prstGeom>
        <a:noFill/>
      </xdr:spPr>
    </xdr:pic>
    <xdr:clientData fLocksWithSheet="0"/>
  </xdr:oneCellAnchor>
  <xdr:twoCellAnchor editAs="oneCell">
    <xdr:from>
      <xdr:col>0</xdr:col>
      <xdr:colOff>19051</xdr:colOff>
      <xdr:row>150</xdr:row>
      <xdr:rowOff>28573</xdr:rowOff>
    </xdr:from>
    <xdr:to>
      <xdr:col>6</xdr:col>
      <xdr:colOff>233680</xdr:colOff>
      <xdr:row>569</xdr:row>
      <xdr:rowOff>125197</xdr:rowOff>
    </xdr:to>
    <xdr:pic>
      <xdr:nvPicPr>
        <xdr:cNvPr id="13" name="Picture 12">
          <a:extLst>
            <a:ext uri="{FF2B5EF4-FFF2-40B4-BE49-F238E27FC236}">
              <a16:creationId xmlns:a16="http://schemas.microsoft.com/office/drawing/2014/main" id="{D12F5ED0-F298-C044-AFB7-4C4680284C17}"/>
            </a:ext>
          </a:extLst>
        </xdr:cNvPr>
        <xdr:cNvPicPr>
          <a:picLocks noChangeAspect="1"/>
        </xdr:cNvPicPr>
      </xdr:nvPicPr>
      <xdr:blipFill>
        <a:blip xmlns:r="http://schemas.openxmlformats.org/officeDocument/2006/relationships" r:embed="rId8"/>
        <a:stretch>
          <a:fillRect/>
        </a:stretch>
      </xdr:blipFill>
      <xdr:spPr>
        <a:xfrm>
          <a:off x="13561405440" y="30523813"/>
          <a:ext cx="5182869" cy="2360397"/>
        </a:xfrm>
        <a:prstGeom prst="rect">
          <a:avLst/>
        </a:prstGeom>
      </xdr:spPr>
    </xdr:pic>
    <xdr:clientData/>
  </xdr:twoCellAnchor>
  <xdr:twoCellAnchor editAs="oneCell">
    <xdr:from>
      <xdr:col>0</xdr:col>
      <xdr:colOff>14818</xdr:colOff>
      <xdr:row>186</xdr:row>
      <xdr:rowOff>75141</xdr:rowOff>
    </xdr:from>
    <xdr:to>
      <xdr:col>6</xdr:col>
      <xdr:colOff>558800</xdr:colOff>
      <xdr:row>569</xdr:row>
      <xdr:rowOff>10864</xdr:rowOff>
    </xdr:to>
    <xdr:pic>
      <xdr:nvPicPr>
        <xdr:cNvPr id="15" name="Picture 14">
          <a:extLst>
            <a:ext uri="{FF2B5EF4-FFF2-40B4-BE49-F238E27FC236}">
              <a16:creationId xmlns:a16="http://schemas.microsoft.com/office/drawing/2014/main" id="{86ED0D5A-BE63-F648-BB86-266D2EAFE0B0}"/>
            </a:ext>
          </a:extLst>
        </xdr:cNvPr>
        <xdr:cNvPicPr>
          <a:picLocks noChangeAspect="1"/>
        </xdr:cNvPicPr>
      </xdr:nvPicPr>
      <xdr:blipFill>
        <a:blip xmlns:r="http://schemas.openxmlformats.org/officeDocument/2006/relationships" r:embed="rId9"/>
        <a:stretch>
          <a:fillRect/>
        </a:stretch>
      </xdr:blipFill>
      <xdr:spPr>
        <a:xfrm>
          <a:off x="13519480200" y="35038241"/>
          <a:ext cx="5496982" cy="2246065"/>
        </a:xfrm>
        <a:prstGeom prst="rect">
          <a:avLst/>
        </a:prstGeom>
      </xdr:spPr>
    </xdr:pic>
    <xdr:clientData/>
  </xdr:twoCellAnchor>
  <xdr:oneCellAnchor>
    <xdr:from>
      <xdr:col>0</xdr:col>
      <xdr:colOff>21167</xdr:colOff>
      <xdr:row>202</xdr:row>
      <xdr:rowOff>153459</xdr:rowOff>
    </xdr:from>
    <xdr:ext cx="5371042" cy="2413000"/>
    <xdr:pic>
      <xdr:nvPicPr>
        <xdr:cNvPr id="16" name="image48.png">
          <a:extLst>
            <a:ext uri="{FF2B5EF4-FFF2-40B4-BE49-F238E27FC236}">
              <a16:creationId xmlns:a16="http://schemas.microsoft.com/office/drawing/2014/main" id="{EF86F949-0465-CC4D-9739-6DAE0F03D4FC}"/>
            </a:ext>
          </a:extLst>
        </xdr:cNvPr>
        <xdr:cNvPicPr preferRelativeResize="0"/>
      </xdr:nvPicPr>
      <xdr:blipFill>
        <a:blip xmlns:r="http://schemas.openxmlformats.org/officeDocument/2006/relationships" r:embed="rId10" cstate="print"/>
        <a:stretch>
          <a:fillRect/>
        </a:stretch>
      </xdr:blipFill>
      <xdr:spPr>
        <a:xfrm>
          <a:off x="13519599791" y="38367759"/>
          <a:ext cx="5371042" cy="2413000"/>
        </a:xfrm>
        <a:prstGeom prst="rect">
          <a:avLst/>
        </a:prstGeom>
        <a:noFill/>
      </xdr:spPr>
    </xdr:pic>
    <xdr:clientData fLocksWithSheet="0"/>
  </xdr:oneCellAnchor>
  <xdr:twoCellAnchor>
    <xdr:from>
      <xdr:col>4</xdr:col>
      <xdr:colOff>400050</xdr:colOff>
      <xdr:row>135</xdr:row>
      <xdr:rowOff>3175</xdr:rowOff>
    </xdr:from>
    <xdr:to>
      <xdr:col>4</xdr:col>
      <xdr:colOff>409575</xdr:colOff>
      <xdr:row>143</xdr:row>
      <xdr:rowOff>127000</xdr:rowOff>
    </xdr:to>
    <xdr:cxnSp macro="">
      <xdr:nvCxnSpPr>
        <xdr:cNvPr id="18" name="Straight Arrow Connector 17">
          <a:extLst>
            <a:ext uri="{FF2B5EF4-FFF2-40B4-BE49-F238E27FC236}">
              <a16:creationId xmlns:a16="http://schemas.microsoft.com/office/drawing/2014/main" id="{F42BAC2B-6A08-D24C-96F2-B9BABF1D9ED3}"/>
            </a:ext>
          </a:extLst>
        </xdr:cNvPr>
        <xdr:cNvCxnSpPr/>
      </xdr:nvCxnSpPr>
      <xdr:spPr>
        <a:xfrm flipV="1">
          <a:off x="13521280425" y="24603075"/>
          <a:ext cx="9525" cy="1749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714375</xdr:colOff>
      <xdr:row>140</xdr:row>
      <xdr:rowOff>123825</xdr:rowOff>
    </xdr:from>
    <xdr:to>
      <xdr:col>4</xdr:col>
      <xdr:colOff>771525</xdr:colOff>
      <xdr:row>140</xdr:row>
      <xdr:rowOff>127000</xdr:rowOff>
    </xdr:to>
    <xdr:cxnSp macro="">
      <xdr:nvCxnSpPr>
        <xdr:cNvPr id="19" name="Straight Arrow Connector 18">
          <a:extLst>
            <a:ext uri="{FF2B5EF4-FFF2-40B4-BE49-F238E27FC236}">
              <a16:creationId xmlns:a16="http://schemas.microsoft.com/office/drawing/2014/main" id="{D062873A-05B2-F146-A508-FAB764B7DBA3}"/>
            </a:ext>
          </a:extLst>
        </xdr:cNvPr>
        <xdr:cNvCxnSpPr/>
      </xdr:nvCxnSpPr>
      <xdr:spPr>
        <a:xfrm flipV="1">
          <a:off x="13520918475" y="25739725"/>
          <a:ext cx="2533650" cy="3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50800</xdr:colOff>
      <xdr:row>135</xdr:row>
      <xdr:rowOff>63500</xdr:rowOff>
    </xdr:from>
    <xdr:to>
      <xdr:col>4</xdr:col>
      <xdr:colOff>161925</xdr:colOff>
      <xdr:row>140</xdr:row>
      <xdr:rowOff>177800</xdr:rowOff>
    </xdr:to>
    <xdr:cxnSp macro="">
      <xdr:nvCxnSpPr>
        <xdr:cNvPr id="20" name="Straight Connector 19">
          <a:extLst>
            <a:ext uri="{FF2B5EF4-FFF2-40B4-BE49-F238E27FC236}">
              <a16:creationId xmlns:a16="http://schemas.microsoft.com/office/drawing/2014/main" id="{AF31F03F-68EC-2047-B91D-45761AE94B96}"/>
            </a:ext>
          </a:extLst>
        </xdr:cNvPr>
        <xdr:cNvCxnSpPr/>
      </xdr:nvCxnSpPr>
      <xdr:spPr>
        <a:xfrm flipV="1">
          <a:off x="13521528075" y="24663400"/>
          <a:ext cx="1762125" cy="11303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346075</xdr:colOff>
      <xdr:row>134</xdr:row>
      <xdr:rowOff>112712</xdr:rowOff>
    </xdr:from>
    <xdr:ext cx="902654" cy="1737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BB2D27B5-172D-D44A-AD3E-CBB4F19BAF2A}"/>
                </a:ext>
              </a:extLst>
            </xdr:cNvPr>
            <xdr:cNvSpPr txBox="1"/>
          </xdr:nvSpPr>
          <xdr:spPr>
            <a:xfrm>
              <a:off x="13522917771" y="2450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BB2D27B5-172D-D44A-AD3E-CBB4F19BAF2A}"/>
                </a:ext>
              </a:extLst>
            </xdr:cNvPr>
            <xdr:cNvSpPr txBox="1"/>
          </xdr:nvSpPr>
          <xdr:spPr>
            <a:xfrm>
              <a:off x="13522917771" y="2450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511175</xdr:colOff>
      <xdr:row>137</xdr:row>
      <xdr:rowOff>139700</xdr:rowOff>
    </xdr:from>
    <xdr:to>
      <xdr:col>4</xdr:col>
      <xdr:colOff>409575</xdr:colOff>
      <xdr:row>137</xdr:row>
      <xdr:rowOff>155575</xdr:rowOff>
    </xdr:to>
    <xdr:cxnSp macro="">
      <xdr:nvCxnSpPr>
        <xdr:cNvPr id="22" name="Straight Connector 21">
          <a:extLst>
            <a:ext uri="{FF2B5EF4-FFF2-40B4-BE49-F238E27FC236}">
              <a16:creationId xmlns:a16="http://schemas.microsoft.com/office/drawing/2014/main" id="{C13A72F4-E5DE-F141-9F41-3CD74E101B8B}"/>
            </a:ext>
          </a:extLst>
        </xdr:cNvPr>
        <xdr:cNvCxnSpPr/>
      </xdr:nvCxnSpPr>
      <xdr:spPr>
        <a:xfrm flipV="1">
          <a:off x="13521280425" y="25146000"/>
          <a:ext cx="2374900" cy="15875"/>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oneCellAnchor>
    <xdr:from>
      <xdr:col>0</xdr:col>
      <xdr:colOff>793750</xdr:colOff>
      <xdr:row>137</xdr:row>
      <xdr:rowOff>49212</xdr:rowOff>
    </xdr:from>
    <xdr:ext cx="902654" cy="173766"/>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27AF7D9C-E4ED-EC40-B9B8-E62EF873B748}"/>
                </a:ext>
              </a:extLst>
            </xdr:cNvPr>
            <xdr:cNvSpPr txBox="1"/>
          </xdr:nvSpPr>
          <xdr:spPr>
            <a:xfrm>
              <a:off x="13523295596" y="250555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27AF7D9C-E4ED-EC40-B9B8-E62EF873B748}"/>
                </a:ext>
              </a:extLst>
            </xdr:cNvPr>
            <xdr:cNvSpPr txBox="1"/>
          </xdr:nvSpPr>
          <xdr:spPr>
            <a:xfrm>
              <a:off x="13523295596" y="250555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669925</xdr:colOff>
      <xdr:row>137</xdr:row>
      <xdr:rowOff>79375</xdr:rowOff>
    </xdr:from>
    <xdr:to>
      <xdr:col>2</xdr:col>
      <xdr:colOff>819150</xdr:colOff>
      <xdr:row>138</xdr:row>
      <xdr:rowOff>31750</xdr:rowOff>
    </xdr:to>
    <xdr:sp macro="" textlink="">
      <xdr:nvSpPr>
        <xdr:cNvPr id="24" name="Oval 23">
          <a:extLst>
            <a:ext uri="{FF2B5EF4-FFF2-40B4-BE49-F238E27FC236}">
              <a16:creationId xmlns:a16="http://schemas.microsoft.com/office/drawing/2014/main" id="{135DE76A-2D62-C04C-B894-4BCCC3015FFC}"/>
            </a:ext>
          </a:extLst>
        </xdr:cNvPr>
        <xdr:cNvSpPr/>
      </xdr:nvSpPr>
      <xdr:spPr>
        <a:xfrm>
          <a:off x="13522521850" y="250856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247650</xdr:colOff>
      <xdr:row>134</xdr:row>
      <xdr:rowOff>47625</xdr:rowOff>
    </xdr:from>
    <xdr:to>
      <xdr:col>4</xdr:col>
      <xdr:colOff>231775</xdr:colOff>
      <xdr:row>139</xdr:row>
      <xdr:rowOff>177800</xdr:rowOff>
    </xdr:to>
    <xdr:cxnSp macro="">
      <xdr:nvCxnSpPr>
        <xdr:cNvPr id="25" name="Straight Connector 24">
          <a:extLst>
            <a:ext uri="{FF2B5EF4-FFF2-40B4-BE49-F238E27FC236}">
              <a16:creationId xmlns:a16="http://schemas.microsoft.com/office/drawing/2014/main" id="{C950DBE7-6769-B144-B35F-6B594E87C9C9}"/>
            </a:ext>
          </a:extLst>
        </xdr:cNvPr>
        <xdr:cNvCxnSpPr/>
      </xdr:nvCxnSpPr>
      <xdr:spPr>
        <a:xfrm flipV="1">
          <a:off x="13521458225" y="24444325"/>
          <a:ext cx="1635125" cy="1146175"/>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520700</xdr:colOff>
      <xdr:row>133</xdr:row>
      <xdr:rowOff>112712</xdr:rowOff>
    </xdr:from>
    <xdr:ext cx="902654" cy="173766"/>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B72F302-911B-034C-ABB8-05FCC4D64117}"/>
                </a:ext>
              </a:extLst>
            </xdr:cNvPr>
            <xdr:cNvSpPr txBox="1"/>
          </xdr:nvSpPr>
          <xdr:spPr>
            <a:xfrm>
              <a:off x="13522743146" y="24306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6" name="TextBox 25">
              <a:extLst>
                <a:ext uri="{FF2B5EF4-FFF2-40B4-BE49-F238E27FC236}">
                  <a16:creationId xmlns:a16="http://schemas.microsoft.com/office/drawing/2014/main" id="{3B72F302-911B-034C-ABB8-05FCC4D64117}"/>
                </a:ext>
              </a:extLst>
            </xdr:cNvPr>
            <xdr:cNvSpPr txBox="1"/>
          </xdr:nvSpPr>
          <xdr:spPr>
            <a:xfrm>
              <a:off x="13522743146" y="24306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358775</xdr:colOff>
      <xdr:row>137</xdr:row>
      <xdr:rowOff>79375</xdr:rowOff>
    </xdr:from>
    <xdr:to>
      <xdr:col>3</xdr:col>
      <xdr:colOff>508000</xdr:colOff>
      <xdr:row>138</xdr:row>
      <xdr:rowOff>31750</xdr:rowOff>
    </xdr:to>
    <xdr:sp macro="" textlink="">
      <xdr:nvSpPr>
        <xdr:cNvPr id="27" name="Oval 26">
          <a:extLst>
            <a:ext uri="{FF2B5EF4-FFF2-40B4-BE49-F238E27FC236}">
              <a16:creationId xmlns:a16="http://schemas.microsoft.com/office/drawing/2014/main" id="{761BD22B-CB37-6A46-9CED-2951D94D212D}"/>
            </a:ext>
          </a:extLst>
        </xdr:cNvPr>
        <xdr:cNvSpPr/>
      </xdr:nvSpPr>
      <xdr:spPr>
        <a:xfrm>
          <a:off x="13522007500" y="250856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561975</xdr:colOff>
      <xdr:row>133</xdr:row>
      <xdr:rowOff>152400</xdr:rowOff>
    </xdr:from>
    <xdr:to>
      <xdr:col>4</xdr:col>
      <xdr:colOff>254000</xdr:colOff>
      <xdr:row>138</xdr:row>
      <xdr:rowOff>76200</xdr:rowOff>
    </xdr:to>
    <xdr:cxnSp macro="">
      <xdr:nvCxnSpPr>
        <xdr:cNvPr id="28" name="Straight Connector 27">
          <a:extLst>
            <a:ext uri="{FF2B5EF4-FFF2-40B4-BE49-F238E27FC236}">
              <a16:creationId xmlns:a16="http://schemas.microsoft.com/office/drawing/2014/main" id="{B5D345AA-5E0E-7B40-AB4E-03DA80872C15}"/>
            </a:ext>
          </a:extLst>
        </xdr:cNvPr>
        <xdr:cNvCxnSpPr/>
      </xdr:nvCxnSpPr>
      <xdr:spPr>
        <a:xfrm flipV="1">
          <a:off x="13521436000" y="24345900"/>
          <a:ext cx="1343025" cy="9398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2</xdr:col>
      <xdr:colOff>44450</xdr:colOff>
      <xdr:row>133</xdr:row>
      <xdr:rowOff>11112</xdr:rowOff>
    </xdr:from>
    <xdr:ext cx="902654" cy="173766"/>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6FDEB59D-EB0E-944C-B9CB-17C87F92F7D1}"/>
                </a:ext>
              </a:extLst>
            </xdr:cNvPr>
            <xdr:cNvSpPr txBox="1"/>
          </xdr:nvSpPr>
          <xdr:spPr>
            <a:xfrm>
              <a:off x="13522393896" y="242046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3</m:t>
                        </m:r>
                      </m:sub>
                    </m:sSub>
                  </m:oMath>
                </m:oMathPara>
              </a14:m>
              <a:endParaRPr lang="en-US" sz="1100"/>
            </a:p>
          </xdr:txBody>
        </xdr:sp>
      </mc:Choice>
      <mc:Fallback xmlns="">
        <xdr:sp macro="" textlink="">
          <xdr:nvSpPr>
            <xdr:cNvPr id="29" name="TextBox 28">
              <a:extLst>
                <a:ext uri="{FF2B5EF4-FFF2-40B4-BE49-F238E27FC236}">
                  <a16:creationId xmlns:a16="http://schemas.microsoft.com/office/drawing/2014/main" id="{6FDEB59D-EB0E-944C-B9CB-17C87F92F7D1}"/>
                </a:ext>
              </a:extLst>
            </xdr:cNvPr>
            <xdr:cNvSpPr txBox="1"/>
          </xdr:nvSpPr>
          <xdr:spPr>
            <a:xfrm>
              <a:off x="13522393896" y="242046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𝑆_3</a:t>
              </a:r>
              <a:endParaRPr lang="en-US" sz="1100"/>
            </a:p>
          </xdr:txBody>
        </xdr:sp>
      </mc:Fallback>
    </mc:AlternateContent>
    <xdr:clientData/>
  </xdr:oneCellAnchor>
  <xdr:twoCellAnchor>
    <xdr:from>
      <xdr:col>4</xdr:col>
      <xdr:colOff>12700</xdr:colOff>
      <xdr:row>137</xdr:row>
      <xdr:rowOff>85725</xdr:rowOff>
    </xdr:from>
    <xdr:to>
      <xdr:col>4</xdr:col>
      <xdr:colOff>161925</xdr:colOff>
      <xdr:row>138</xdr:row>
      <xdr:rowOff>38100</xdr:rowOff>
    </xdr:to>
    <xdr:sp macro="" textlink="">
      <xdr:nvSpPr>
        <xdr:cNvPr id="30" name="Oval 29">
          <a:extLst>
            <a:ext uri="{FF2B5EF4-FFF2-40B4-BE49-F238E27FC236}">
              <a16:creationId xmlns:a16="http://schemas.microsoft.com/office/drawing/2014/main" id="{6E7E82D4-A072-D141-A8B0-C3D37A0F2E5F}"/>
            </a:ext>
          </a:extLst>
        </xdr:cNvPr>
        <xdr:cNvSpPr/>
      </xdr:nvSpPr>
      <xdr:spPr>
        <a:xfrm>
          <a:off x="13521528075" y="2509202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428625</xdr:colOff>
      <xdr:row>138</xdr:row>
      <xdr:rowOff>31750</xdr:rowOff>
    </xdr:from>
    <xdr:to>
      <xdr:col>3</xdr:col>
      <xdr:colOff>433387</xdr:colOff>
      <xdr:row>139</xdr:row>
      <xdr:rowOff>111125</xdr:rowOff>
    </xdr:to>
    <xdr:cxnSp macro="">
      <xdr:nvCxnSpPr>
        <xdr:cNvPr id="31" name="Straight Arrow Connector 30">
          <a:extLst>
            <a:ext uri="{FF2B5EF4-FFF2-40B4-BE49-F238E27FC236}">
              <a16:creationId xmlns:a16="http://schemas.microsoft.com/office/drawing/2014/main" id="{3368DD77-C47C-6F4C-8924-FA04F71D197E}"/>
            </a:ext>
          </a:extLst>
        </xdr:cNvPr>
        <xdr:cNvCxnSpPr>
          <a:stCxn id="27" idx="4"/>
        </xdr:cNvCxnSpPr>
      </xdr:nvCxnSpPr>
      <xdr:spPr>
        <a:xfrm>
          <a:off x="13522082113" y="25241250"/>
          <a:ext cx="4762" cy="282575"/>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76200</xdr:colOff>
      <xdr:row>138</xdr:row>
      <xdr:rowOff>19050</xdr:rowOff>
    </xdr:from>
    <xdr:to>
      <xdr:col>4</xdr:col>
      <xdr:colOff>77787</xdr:colOff>
      <xdr:row>140</xdr:row>
      <xdr:rowOff>57150</xdr:rowOff>
    </xdr:to>
    <xdr:cxnSp macro="">
      <xdr:nvCxnSpPr>
        <xdr:cNvPr id="32" name="Straight Arrow Connector 31">
          <a:extLst>
            <a:ext uri="{FF2B5EF4-FFF2-40B4-BE49-F238E27FC236}">
              <a16:creationId xmlns:a16="http://schemas.microsoft.com/office/drawing/2014/main" id="{0FB66025-C554-DA4E-BB71-29C5908211FF}"/>
            </a:ext>
          </a:extLst>
        </xdr:cNvPr>
        <xdr:cNvCxnSpPr/>
      </xdr:nvCxnSpPr>
      <xdr:spPr>
        <a:xfrm>
          <a:off x="13521612213" y="25228550"/>
          <a:ext cx="1587" cy="444500"/>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85705</xdr:colOff>
      <xdr:row>896</xdr:row>
      <xdr:rowOff>163620</xdr:rowOff>
    </xdr:from>
    <xdr:to>
      <xdr:col>7</xdr:col>
      <xdr:colOff>298235</xdr:colOff>
      <xdr:row>918</xdr:row>
      <xdr:rowOff>99032</xdr:rowOff>
    </xdr:to>
    <xdr:pic>
      <xdr:nvPicPr>
        <xdr:cNvPr id="56" name="Picture 55">
          <a:extLst>
            <a:ext uri="{FF2B5EF4-FFF2-40B4-BE49-F238E27FC236}">
              <a16:creationId xmlns:a16="http://schemas.microsoft.com/office/drawing/2014/main" id="{9FFC8DEA-840F-474B-AC2F-5674372AD6B5}"/>
            </a:ext>
          </a:extLst>
        </xdr:cNvPr>
        <xdr:cNvPicPr>
          <a:picLocks noChangeAspect="1"/>
        </xdr:cNvPicPr>
      </xdr:nvPicPr>
      <xdr:blipFill>
        <a:blip xmlns:r="http://schemas.openxmlformats.org/officeDocument/2006/relationships" r:embed="rId11"/>
        <a:stretch>
          <a:fillRect/>
        </a:stretch>
      </xdr:blipFill>
      <xdr:spPr>
        <a:xfrm>
          <a:off x="13525295262" y="69000737"/>
          <a:ext cx="5993757" cy="4392099"/>
        </a:xfrm>
        <a:prstGeom prst="rect">
          <a:avLst/>
        </a:prstGeom>
      </xdr:spPr>
    </xdr:pic>
    <xdr:clientData/>
  </xdr:twoCellAnchor>
  <xdr:twoCellAnchor>
    <xdr:from>
      <xdr:col>12</xdr:col>
      <xdr:colOff>492448</xdr:colOff>
      <xdr:row>907</xdr:row>
      <xdr:rowOff>196979</xdr:rowOff>
    </xdr:from>
    <xdr:to>
      <xdr:col>12</xdr:col>
      <xdr:colOff>497632</xdr:colOff>
      <xdr:row>926</xdr:row>
      <xdr:rowOff>165877</xdr:rowOff>
    </xdr:to>
    <xdr:cxnSp macro="">
      <xdr:nvCxnSpPr>
        <xdr:cNvPr id="57" name="Straight Arrow Connector 56">
          <a:extLst>
            <a:ext uri="{FF2B5EF4-FFF2-40B4-BE49-F238E27FC236}">
              <a16:creationId xmlns:a16="http://schemas.microsoft.com/office/drawing/2014/main" id="{3767F872-8343-B84E-AAA1-140907544CFF}"/>
            </a:ext>
          </a:extLst>
        </xdr:cNvPr>
        <xdr:cNvCxnSpPr/>
      </xdr:nvCxnSpPr>
      <xdr:spPr>
        <a:xfrm flipV="1">
          <a:off x="13514588368" y="101530279"/>
          <a:ext cx="5184" cy="382969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342122</xdr:colOff>
      <xdr:row>924</xdr:row>
      <xdr:rowOff>88123</xdr:rowOff>
    </xdr:from>
    <xdr:to>
      <xdr:col>13</xdr:col>
      <xdr:colOff>5184</xdr:colOff>
      <xdr:row>924</xdr:row>
      <xdr:rowOff>114041</xdr:rowOff>
    </xdr:to>
    <xdr:cxnSp macro="">
      <xdr:nvCxnSpPr>
        <xdr:cNvPr id="58" name="Straight Arrow Connector 57">
          <a:extLst>
            <a:ext uri="{FF2B5EF4-FFF2-40B4-BE49-F238E27FC236}">
              <a16:creationId xmlns:a16="http://schemas.microsoft.com/office/drawing/2014/main" id="{BD00B9CE-7854-934B-8DAE-2F934549C8AB}"/>
            </a:ext>
          </a:extLst>
        </xdr:cNvPr>
        <xdr:cNvCxnSpPr/>
      </xdr:nvCxnSpPr>
      <xdr:spPr>
        <a:xfrm flipV="1">
          <a:off x="13514255316" y="104875823"/>
          <a:ext cx="3790562" cy="259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11</xdr:col>
      <xdr:colOff>482081</xdr:colOff>
      <xdr:row>906</xdr:row>
      <xdr:rowOff>141514</xdr:rowOff>
    </xdr:from>
    <xdr:ext cx="1544134" cy="192553"/>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9B095D04-16A3-2647-B756-A8E5E8636FA0}"/>
                </a:ext>
              </a:extLst>
            </xdr:cNvPr>
            <xdr:cNvSpPr txBox="1"/>
          </xdr:nvSpPr>
          <xdr:spPr>
            <a:xfrm>
              <a:off x="13513885285" y="1012716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אוטובוסים</m:t>
                    </m:r>
                    <m:r>
                      <a:rPr lang="he-IL" sz="1100" b="0" i="1">
                        <a:latin typeface="Cambria Math" panose="02040503050406030204" pitchFamily="18" charset="0"/>
                      </a:rPr>
                      <m:t> </m:t>
                    </m:r>
                    <m:r>
                      <a:rPr lang="en-US" sz="1100" b="0" i="1">
                        <a:latin typeface="Cambria Math" panose="02040503050406030204" pitchFamily="18" charset="0"/>
                      </a:rPr>
                      <m:t>𝑌</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9B095D04-16A3-2647-B756-A8E5E8636FA0}"/>
                </a:ext>
              </a:extLst>
            </xdr:cNvPr>
            <xdr:cNvSpPr txBox="1"/>
          </xdr:nvSpPr>
          <xdr:spPr>
            <a:xfrm>
              <a:off x="13513885285" y="1012716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אוטובוסים </a:t>
              </a:r>
              <a:r>
                <a:rPr lang="en-US" sz="1100" b="0" i="0">
                  <a:latin typeface="Cambria Math" panose="02040503050406030204" pitchFamily="18" charset="0"/>
                </a:rPr>
                <a:t>𝑌</a:t>
              </a:r>
              <a:endParaRPr lang="en-US" sz="1100"/>
            </a:p>
          </xdr:txBody>
        </xdr:sp>
      </mc:Fallback>
    </mc:AlternateContent>
    <xdr:clientData/>
  </xdr:oneCellAnchor>
  <xdr:twoCellAnchor>
    <xdr:from>
      <xdr:col>10</xdr:col>
      <xdr:colOff>285101</xdr:colOff>
      <xdr:row>913</xdr:row>
      <xdr:rowOff>57020</xdr:rowOff>
    </xdr:from>
    <xdr:to>
      <xdr:col>12</xdr:col>
      <xdr:colOff>502816</xdr:colOff>
      <xdr:row>924</xdr:row>
      <xdr:rowOff>77756</xdr:rowOff>
    </xdr:to>
    <xdr:cxnSp macro="">
      <xdr:nvCxnSpPr>
        <xdr:cNvPr id="61" name="Straight Connector 60">
          <a:extLst>
            <a:ext uri="{FF2B5EF4-FFF2-40B4-BE49-F238E27FC236}">
              <a16:creationId xmlns:a16="http://schemas.microsoft.com/office/drawing/2014/main" id="{A71B45C1-B9BB-114E-8F49-4F94B16DEBED}"/>
            </a:ext>
          </a:extLst>
        </xdr:cNvPr>
        <xdr:cNvCxnSpPr/>
      </xdr:nvCxnSpPr>
      <xdr:spPr>
        <a:xfrm>
          <a:off x="13514583184" y="102609520"/>
          <a:ext cx="1868715" cy="2255936"/>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twoCellAnchor>
    <xdr:from>
      <xdr:col>8</xdr:col>
      <xdr:colOff>824202</xdr:colOff>
      <xdr:row>917</xdr:row>
      <xdr:rowOff>129591</xdr:rowOff>
    </xdr:from>
    <xdr:to>
      <xdr:col>12</xdr:col>
      <xdr:colOff>492448</xdr:colOff>
      <xdr:row>924</xdr:row>
      <xdr:rowOff>88124</xdr:rowOff>
    </xdr:to>
    <xdr:cxnSp macro="">
      <xdr:nvCxnSpPr>
        <xdr:cNvPr id="62" name="Straight Connector 61">
          <a:extLst>
            <a:ext uri="{FF2B5EF4-FFF2-40B4-BE49-F238E27FC236}">
              <a16:creationId xmlns:a16="http://schemas.microsoft.com/office/drawing/2014/main" id="{4B23B176-06C8-534B-BE7B-A9A531D89A9C}"/>
            </a:ext>
          </a:extLst>
        </xdr:cNvPr>
        <xdr:cNvCxnSpPr/>
      </xdr:nvCxnSpPr>
      <xdr:spPr>
        <a:xfrm>
          <a:off x="13514593552" y="103494891"/>
          <a:ext cx="2970246" cy="1380933"/>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12</xdr:col>
      <xdr:colOff>368040</xdr:colOff>
      <xdr:row>912</xdr:row>
      <xdr:rowOff>146698</xdr:rowOff>
    </xdr:from>
    <xdr:ext cx="1544134" cy="197811"/>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91219CB0-983B-FF4C-A2EF-A3B788B5585F}"/>
                </a:ext>
              </a:extLst>
            </xdr:cNvPr>
            <xdr:cNvSpPr txBox="1"/>
          </xdr:nvSpPr>
          <xdr:spPr>
            <a:xfrm>
              <a:off x="13513173826" y="1024959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r>
                      <a:rPr lang="he-IL" sz="1100" b="0" i="1">
                        <a:latin typeface="Cambria Math" panose="02040503050406030204" pitchFamily="18" charset="0"/>
                      </a:rPr>
                      <m:t>=12</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91219CB0-983B-FF4C-A2EF-A3B788B5585F}"/>
                </a:ext>
              </a:extLst>
            </xdr:cNvPr>
            <xdr:cNvSpPr txBox="1"/>
          </xdr:nvSpPr>
          <xdr:spPr>
            <a:xfrm>
              <a:off x="13513173826" y="1024959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פועלים)=12</a:t>
              </a:r>
              <a:endParaRPr lang="en-US" sz="1100"/>
            </a:p>
          </xdr:txBody>
        </xdr:sp>
      </mc:Fallback>
    </mc:AlternateContent>
    <xdr:clientData/>
  </xdr:oneCellAnchor>
  <xdr:oneCellAnchor>
    <xdr:from>
      <xdr:col>12</xdr:col>
      <xdr:colOff>331755</xdr:colOff>
      <xdr:row>917</xdr:row>
      <xdr:rowOff>22289</xdr:rowOff>
    </xdr:from>
    <xdr:ext cx="1544134" cy="197811"/>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867614C6-0264-8A44-93E8-3CB9A112FE21}"/>
                </a:ext>
              </a:extLst>
            </xdr:cNvPr>
            <xdr:cNvSpPr txBox="1"/>
          </xdr:nvSpPr>
          <xdr:spPr>
            <a:xfrm>
              <a:off x="13513210111" y="1033875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he-IL" sz="1100" b="0" i="0">
                        <a:latin typeface="Cambria Math" panose="02040503050406030204" pitchFamily="18" charset="0"/>
                      </a:rPr>
                      <m:t>=8</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867614C6-0264-8A44-93E8-3CB9A112FE21}"/>
                </a:ext>
              </a:extLst>
            </xdr:cNvPr>
            <xdr:cNvSpPr txBox="1"/>
          </xdr:nvSpPr>
          <xdr:spPr>
            <a:xfrm>
              <a:off x="13513210111" y="1033875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מכונות)=8</a:t>
              </a:r>
              <a:endParaRPr lang="en-US" sz="1100"/>
            </a:p>
          </xdr:txBody>
        </xdr:sp>
      </mc:Fallback>
    </mc:AlternateContent>
    <xdr:clientData/>
  </xdr:oneCellAnchor>
  <xdr:oneCellAnchor>
    <xdr:from>
      <xdr:col>9</xdr:col>
      <xdr:colOff>326571</xdr:colOff>
      <xdr:row>924</xdr:row>
      <xdr:rowOff>110412</xdr:rowOff>
    </xdr:from>
    <xdr:ext cx="1544134" cy="211083"/>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884B1026-597F-E348-9DB7-F7F39547906D}"/>
                </a:ext>
              </a:extLst>
            </xdr:cNvPr>
            <xdr:cNvSpPr txBox="1"/>
          </xdr:nvSpPr>
          <xdr:spPr>
            <a:xfrm>
              <a:off x="13515691795" y="1048981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sub>
                    </m:sSub>
                    <m:r>
                      <a:rPr lang="he-IL" sz="1100" b="0" i="0">
                        <a:latin typeface="Cambria Math" panose="02040503050406030204" pitchFamily="18" charset="0"/>
                      </a:rPr>
                      <m:t>=6</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884B1026-597F-E348-9DB7-F7F39547906D}"/>
                </a:ext>
              </a:extLst>
            </xdr:cNvPr>
            <xdr:cNvSpPr txBox="1"/>
          </xdr:nvSpPr>
          <xdr:spPr>
            <a:xfrm>
              <a:off x="13515691795" y="1048981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פועלים) =6</a:t>
              </a:r>
              <a:endParaRPr lang="en-US" sz="1100"/>
            </a:p>
          </xdr:txBody>
        </xdr:sp>
      </mc:Fallback>
    </mc:AlternateContent>
    <xdr:clientData/>
  </xdr:oneCellAnchor>
  <xdr:oneCellAnchor>
    <xdr:from>
      <xdr:col>11</xdr:col>
      <xdr:colOff>581543</xdr:colOff>
      <xdr:row>910</xdr:row>
      <xdr:rowOff>166460</xdr:rowOff>
    </xdr:from>
    <xdr:ext cx="173702" cy="217654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65E0788E-5FBA-E24B-A58D-67053DBE8033}"/>
                </a:ext>
              </a:extLst>
            </xdr:cNvPr>
            <xdr:cNvSpPr txBox="1"/>
          </xdr:nvSpPr>
          <xdr:spPr>
            <a:xfrm rot="2785842">
              <a:off x="13514154835" y="1031107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=12−2</m:t>
                    </m:r>
                    <m:r>
                      <a:rPr lang="en-US" sz="1100" b="0" i="1">
                        <a:latin typeface="Cambria Math" panose="02040503050406030204" pitchFamily="18" charset="0"/>
                      </a:rPr>
                      <m:t>𝑋</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65E0788E-5FBA-E24B-A58D-67053DBE8033}"/>
                </a:ext>
              </a:extLst>
            </xdr:cNvPr>
            <xdr:cNvSpPr txBox="1"/>
          </xdr:nvSpPr>
          <xdr:spPr>
            <a:xfrm rot="2785842">
              <a:off x="13514154835" y="1031107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𝑌=12−2𝑋</a:t>
              </a:r>
              <a:endParaRPr lang="en-US" sz="1100"/>
            </a:p>
          </xdr:txBody>
        </xdr:sp>
      </mc:Fallback>
    </mc:AlternateContent>
    <xdr:clientData/>
  </xdr:oneCellAnchor>
  <xdr:oneCellAnchor>
    <xdr:from>
      <xdr:col>8</xdr:col>
      <xdr:colOff>326571</xdr:colOff>
      <xdr:row>922</xdr:row>
      <xdr:rowOff>6737</xdr:rowOff>
    </xdr:from>
    <xdr:ext cx="2176542" cy="17370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53A9A93B-3E88-CC48-9095-C36171FDA627}"/>
                </a:ext>
              </a:extLst>
            </xdr:cNvPr>
            <xdr:cNvSpPr txBox="1"/>
          </xdr:nvSpPr>
          <xdr:spPr>
            <a:xfrm rot="1638043">
              <a:off x="13515884887" y="1043880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=8−</m:t>
                    </m:r>
                    <m:r>
                      <a:rPr lang="en-US" sz="1100" b="0" i="1">
                        <a:latin typeface="Cambria Math" panose="02040503050406030204" pitchFamily="18" charset="0"/>
                      </a:rPr>
                      <m:t>𝑋</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53A9A93B-3E88-CC48-9095-C36171FDA627}"/>
                </a:ext>
              </a:extLst>
            </xdr:cNvPr>
            <xdr:cNvSpPr txBox="1"/>
          </xdr:nvSpPr>
          <xdr:spPr>
            <a:xfrm rot="1638043">
              <a:off x="13515884887" y="1043880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𝑌=8−𝑋</a:t>
              </a:r>
              <a:endParaRPr lang="en-US" sz="1100"/>
            </a:p>
          </xdr:txBody>
        </xdr:sp>
      </mc:Fallback>
    </mc:AlternateContent>
    <xdr:clientData/>
  </xdr:oneCellAnchor>
  <xdr:twoCellAnchor>
    <xdr:from>
      <xdr:col>11</xdr:col>
      <xdr:colOff>165877</xdr:colOff>
      <xdr:row>920</xdr:row>
      <xdr:rowOff>72572</xdr:rowOff>
    </xdr:from>
    <xdr:to>
      <xdr:col>12</xdr:col>
      <xdr:colOff>513183</xdr:colOff>
      <xdr:row>920</xdr:row>
      <xdr:rowOff>82939</xdr:rowOff>
    </xdr:to>
    <xdr:cxnSp macro="">
      <xdr:nvCxnSpPr>
        <xdr:cNvPr id="69" name="Straight Connector 68">
          <a:extLst>
            <a:ext uri="{FF2B5EF4-FFF2-40B4-BE49-F238E27FC236}">
              <a16:creationId xmlns:a16="http://schemas.microsoft.com/office/drawing/2014/main" id="{921B6670-F502-9F41-B25E-DCA2E5661E04}"/>
            </a:ext>
          </a:extLst>
        </xdr:cNvPr>
        <xdr:cNvCxnSpPr/>
      </xdr:nvCxnSpPr>
      <xdr:spPr>
        <a:xfrm>
          <a:off x="13514572817" y="104047472"/>
          <a:ext cx="1172806" cy="10367"/>
        </a:xfrm>
        <a:prstGeom prst="line">
          <a:avLst/>
        </a:prstGeom>
        <a:ln w="19050" cap="flat" cmpd="sng" algn="ctr">
          <a:solidFill>
            <a:schemeClr val="accent3"/>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134775</xdr:colOff>
      <xdr:row>920</xdr:row>
      <xdr:rowOff>93307</xdr:rowOff>
    </xdr:from>
    <xdr:to>
      <xdr:col>11</xdr:col>
      <xdr:colOff>160693</xdr:colOff>
      <xdr:row>924</xdr:row>
      <xdr:rowOff>103674</xdr:rowOff>
    </xdr:to>
    <xdr:cxnSp macro="">
      <xdr:nvCxnSpPr>
        <xdr:cNvPr id="70" name="Straight Connector 69">
          <a:extLst>
            <a:ext uri="{FF2B5EF4-FFF2-40B4-BE49-F238E27FC236}">
              <a16:creationId xmlns:a16="http://schemas.microsoft.com/office/drawing/2014/main" id="{B02383E8-DC2A-CE44-A056-5DC40B09F6E0}"/>
            </a:ext>
          </a:extLst>
        </xdr:cNvPr>
        <xdr:cNvCxnSpPr/>
      </xdr:nvCxnSpPr>
      <xdr:spPr>
        <a:xfrm>
          <a:off x="13515750807" y="104068207"/>
          <a:ext cx="25918" cy="823167"/>
        </a:xfrm>
        <a:prstGeom prst="line">
          <a:avLst/>
        </a:prstGeom>
        <a:ln w="19050" cap="flat" cmpd="sng" algn="ctr">
          <a:solidFill>
            <a:schemeClr val="accent3"/>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243632</xdr:colOff>
      <xdr:row>924</xdr:row>
      <xdr:rowOff>125962</xdr:rowOff>
    </xdr:from>
    <xdr:ext cx="1544134" cy="17370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DFA6B407-D8AB-1C46-956C-0971BD3A8490}"/>
                </a:ext>
              </a:extLst>
            </xdr:cNvPr>
            <xdr:cNvSpPr txBox="1"/>
          </xdr:nvSpPr>
          <xdr:spPr>
            <a:xfrm>
              <a:off x="13514949234" y="1049136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DFA6B407-D8AB-1C46-956C-0971BD3A8490}"/>
                </a:ext>
              </a:extLst>
            </xdr:cNvPr>
            <xdr:cNvSpPr txBox="1"/>
          </xdr:nvSpPr>
          <xdr:spPr>
            <a:xfrm>
              <a:off x="13514949234" y="1049136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oneCellAnchor>
    <xdr:from>
      <xdr:col>11</xdr:col>
      <xdr:colOff>673877</xdr:colOff>
      <xdr:row>920</xdr:row>
      <xdr:rowOff>1553</xdr:rowOff>
    </xdr:from>
    <xdr:ext cx="1544134" cy="173702"/>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2A25AB06-8F02-C14A-8F0A-3F018B67A158}"/>
                </a:ext>
              </a:extLst>
            </xdr:cNvPr>
            <xdr:cNvSpPr txBox="1"/>
          </xdr:nvSpPr>
          <xdr:spPr>
            <a:xfrm>
              <a:off x="13513693489" y="1039764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2A25AB06-8F02-C14A-8F0A-3F018B67A158}"/>
                </a:ext>
              </a:extLst>
            </xdr:cNvPr>
            <xdr:cNvSpPr txBox="1"/>
          </xdr:nvSpPr>
          <xdr:spPr>
            <a:xfrm>
              <a:off x="13513693489" y="1039764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twoCellAnchor>
    <xdr:from>
      <xdr:col>11</xdr:col>
      <xdr:colOff>171061</xdr:colOff>
      <xdr:row>917</xdr:row>
      <xdr:rowOff>181428</xdr:rowOff>
    </xdr:from>
    <xdr:to>
      <xdr:col>12</xdr:col>
      <xdr:colOff>482081</xdr:colOff>
      <xdr:row>920</xdr:row>
      <xdr:rowOff>88123</xdr:rowOff>
    </xdr:to>
    <xdr:cxnSp macro="">
      <xdr:nvCxnSpPr>
        <xdr:cNvPr id="73" name="Straight Connector 72">
          <a:extLst>
            <a:ext uri="{FF2B5EF4-FFF2-40B4-BE49-F238E27FC236}">
              <a16:creationId xmlns:a16="http://schemas.microsoft.com/office/drawing/2014/main" id="{5ACEA979-19A2-9B4A-AA56-17F27926F018}"/>
            </a:ext>
          </a:extLst>
        </xdr:cNvPr>
        <xdr:cNvCxnSpPr/>
      </xdr:nvCxnSpPr>
      <xdr:spPr>
        <a:xfrm>
          <a:off x="13514603919" y="103546728"/>
          <a:ext cx="1136520" cy="516295"/>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10</xdr:col>
      <xdr:colOff>347305</xdr:colOff>
      <xdr:row>920</xdr:row>
      <xdr:rowOff>88122</xdr:rowOff>
    </xdr:from>
    <xdr:to>
      <xdr:col>11</xdr:col>
      <xdr:colOff>181428</xdr:colOff>
      <xdr:row>924</xdr:row>
      <xdr:rowOff>93307</xdr:rowOff>
    </xdr:to>
    <xdr:cxnSp macro="">
      <xdr:nvCxnSpPr>
        <xdr:cNvPr id="74" name="Straight Connector 73">
          <a:extLst>
            <a:ext uri="{FF2B5EF4-FFF2-40B4-BE49-F238E27FC236}">
              <a16:creationId xmlns:a16="http://schemas.microsoft.com/office/drawing/2014/main" id="{08AA6FDD-9B66-2A4F-B1C4-85A278EF35D8}"/>
            </a:ext>
          </a:extLst>
        </xdr:cNvPr>
        <xdr:cNvCxnSpPr/>
      </xdr:nvCxnSpPr>
      <xdr:spPr>
        <a:xfrm>
          <a:off x="13515730072" y="104063022"/>
          <a:ext cx="659623" cy="817985"/>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10</xdr:col>
      <xdr:colOff>539102</xdr:colOff>
      <xdr:row>921</xdr:row>
      <xdr:rowOff>150327</xdr:rowOff>
    </xdr:from>
    <xdr:to>
      <xdr:col>10</xdr:col>
      <xdr:colOff>730898</xdr:colOff>
      <xdr:row>923</xdr:row>
      <xdr:rowOff>25919</xdr:rowOff>
    </xdr:to>
    <xdr:sp macro="" textlink="">
      <xdr:nvSpPr>
        <xdr:cNvPr id="75" name="Oval 74">
          <a:extLst>
            <a:ext uri="{FF2B5EF4-FFF2-40B4-BE49-F238E27FC236}">
              <a16:creationId xmlns:a16="http://schemas.microsoft.com/office/drawing/2014/main" id="{C2FD1B57-F45C-BC45-80E3-023B6F025DAE}"/>
            </a:ext>
          </a:extLst>
        </xdr:cNvPr>
        <xdr:cNvSpPr/>
      </xdr:nvSpPr>
      <xdr:spPr>
        <a:xfrm>
          <a:off x="13516006102" y="104328427"/>
          <a:ext cx="191796" cy="2819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410506</xdr:colOff>
      <xdr:row>37</xdr:row>
      <xdr:rowOff>196700</xdr:rowOff>
    </xdr:from>
    <xdr:to>
      <xdr:col>5</xdr:col>
      <xdr:colOff>427610</xdr:colOff>
      <xdr:row>50</xdr:row>
      <xdr:rowOff>158216</xdr:rowOff>
    </xdr:to>
    <xdr:cxnSp macro="">
      <xdr:nvCxnSpPr>
        <xdr:cNvPr id="77" name="Straight Arrow Connector 76">
          <a:extLst>
            <a:ext uri="{FF2B5EF4-FFF2-40B4-BE49-F238E27FC236}">
              <a16:creationId xmlns:a16="http://schemas.microsoft.com/office/drawing/2014/main" id="{718C7703-A63F-4012-058E-F039A19B53BA}"/>
            </a:ext>
          </a:extLst>
        </xdr:cNvPr>
        <xdr:cNvCxnSpPr/>
      </xdr:nvCxnSpPr>
      <xdr:spPr>
        <a:xfrm flipV="1">
          <a:off x="13516934983" y="7799596"/>
          <a:ext cx="17104" cy="262979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252290</xdr:colOff>
      <xdr:row>49</xdr:row>
      <xdr:rowOff>119730</xdr:rowOff>
    </xdr:from>
    <xdr:to>
      <xdr:col>5</xdr:col>
      <xdr:colOff>761145</xdr:colOff>
      <xdr:row>49</xdr:row>
      <xdr:rowOff>124006</xdr:rowOff>
    </xdr:to>
    <xdr:cxnSp macro="">
      <xdr:nvCxnSpPr>
        <xdr:cNvPr id="78" name="Straight Arrow Connector 77">
          <a:extLst>
            <a:ext uri="{FF2B5EF4-FFF2-40B4-BE49-F238E27FC236}">
              <a16:creationId xmlns:a16="http://schemas.microsoft.com/office/drawing/2014/main" id="{CB44E2FE-695E-8C5D-2905-986FD0981654}"/>
            </a:ext>
          </a:extLst>
        </xdr:cNvPr>
        <xdr:cNvCxnSpPr/>
      </xdr:nvCxnSpPr>
      <xdr:spPr>
        <a:xfrm flipV="1">
          <a:off x="13516601448" y="10185656"/>
          <a:ext cx="2984714" cy="42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564445</xdr:colOff>
      <xdr:row>39</xdr:row>
      <xdr:rowOff>158216</xdr:rowOff>
    </xdr:from>
    <xdr:to>
      <xdr:col>4</xdr:col>
      <xdr:colOff>598653</xdr:colOff>
      <xdr:row>48</xdr:row>
      <xdr:rowOff>68419</xdr:rowOff>
    </xdr:to>
    <xdr:cxnSp macro="">
      <xdr:nvCxnSpPr>
        <xdr:cNvPr id="82" name="Straight Connector 81">
          <a:extLst>
            <a:ext uri="{FF2B5EF4-FFF2-40B4-BE49-F238E27FC236}">
              <a16:creationId xmlns:a16="http://schemas.microsoft.com/office/drawing/2014/main" id="{0D84E978-7D39-1E6F-1D9E-F04BC3A80707}"/>
            </a:ext>
          </a:extLst>
        </xdr:cNvPr>
        <xdr:cNvCxnSpPr/>
      </xdr:nvCxnSpPr>
      <xdr:spPr>
        <a:xfrm flipV="1">
          <a:off x="13517589226" y="8171617"/>
          <a:ext cx="1684781" cy="17574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714109</xdr:colOff>
      <xdr:row>40</xdr:row>
      <xdr:rowOff>12828</xdr:rowOff>
    </xdr:from>
    <xdr:to>
      <xdr:col>5</xdr:col>
      <xdr:colOff>21381</xdr:colOff>
      <xdr:row>46</xdr:row>
      <xdr:rowOff>166768</xdr:rowOff>
    </xdr:to>
    <xdr:cxnSp macro="">
      <xdr:nvCxnSpPr>
        <xdr:cNvPr id="83" name="Straight Connector 82">
          <a:extLst>
            <a:ext uri="{FF2B5EF4-FFF2-40B4-BE49-F238E27FC236}">
              <a16:creationId xmlns:a16="http://schemas.microsoft.com/office/drawing/2014/main" id="{351E82B1-60E7-BE52-CE15-C6BB95E566D5}"/>
            </a:ext>
          </a:extLst>
        </xdr:cNvPr>
        <xdr:cNvCxnSpPr/>
      </xdr:nvCxnSpPr>
      <xdr:spPr>
        <a:xfrm>
          <a:off x="13517341212" y="8231481"/>
          <a:ext cx="1783131" cy="138545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530236</xdr:colOff>
      <xdr:row>43</xdr:row>
      <xdr:rowOff>166767</xdr:rowOff>
    </xdr:from>
    <xdr:to>
      <xdr:col>3</xdr:col>
      <xdr:colOff>671347</xdr:colOff>
      <xdr:row>44</xdr:row>
      <xdr:rowOff>94074</xdr:rowOff>
    </xdr:to>
    <xdr:sp macro="" textlink="">
      <xdr:nvSpPr>
        <xdr:cNvPr id="86" name="Oval 85">
          <a:extLst>
            <a:ext uri="{FF2B5EF4-FFF2-40B4-BE49-F238E27FC236}">
              <a16:creationId xmlns:a16="http://schemas.microsoft.com/office/drawing/2014/main" id="{E545B607-4331-C7D2-24DF-4C6610DD85A2}"/>
            </a:ext>
          </a:extLst>
        </xdr:cNvPr>
        <xdr:cNvSpPr/>
      </xdr:nvSpPr>
      <xdr:spPr>
        <a:xfrm>
          <a:off x="13518341818" y="9001178"/>
          <a:ext cx="141111" cy="1325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5</xdr:col>
      <xdr:colOff>205253</xdr:colOff>
      <xdr:row>43</xdr:row>
      <xdr:rowOff>135039</xdr:rowOff>
    </xdr:from>
    <xdr:ext cx="701419" cy="172227"/>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BCCD7171-2CC9-16D8-D64C-EB4C6041B487}"/>
                </a:ext>
              </a:extLst>
            </xdr:cNvPr>
            <xdr:cNvSpPr txBox="1"/>
          </xdr:nvSpPr>
          <xdr:spPr>
            <a:xfrm>
              <a:off x="13516455921" y="896945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7" name="TextBox 86">
              <a:extLst>
                <a:ext uri="{FF2B5EF4-FFF2-40B4-BE49-F238E27FC236}">
                  <a16:creationId xmlns:a16="http://schemas.microsoft.com/office/drawing/2014/main" id="{BCCD7171-2CC9-16D8-D64C-EB4C6041B487}"/>
                </a:ext>
              </a:extLst>
            </xdr:cNvPr>
            <xdr:cNvSpPr txBox="1"/>
          </xdr:nvSpPr>
          <xdr:spPr>
            <a:xfrm>
              <a:off x="13516455921" y="896945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oneCellAnchor>
    <xdr:from>
      <xdr:col>3</xdr:col>
      <xdr:colOff>188148</xdr:colOff>
      <xdr:row>49</xdr:row>
      <xdr:rowOff>156420</xdr:rowOff>
    </xdr:from>
    <xdr:ext cx="701419"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AC55D7B9-8F08-6D78-2E06-4555ABE4E65C}"/>
                </a:ext>
              </a:extLst>
            </xdr:cNvPr>
            <xdr:cNvSpPr txBox="1"/>
          </xdr:nvSpPr>
          <xdr:spPr>
            <a:xfrm>
              <a:off x="13518123598" y="1022234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AC55D7B9-8F08-6D78-2E06-4555ABE4E65C}"/>
                </a:ext>
              </a:extLst>
            </xdr:cNvPr>
            <xdr:cNvSpPr txBox="1"/>
          </xdr:nvSpPr>
          <xdr:spPr>
            <a:xfrm>
              <a:off x="13518123598" y="1022234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𝑄_0</a:t>
              </a:r>
              <a:endParaRPr lang="en-US" sz="1100"/>
            </a:p>
          </xdr:txBody>
        </xdr:sp>
      </mc:Fallback>
    </mc:AlternateContent>
    <xdr:clientData/>
  </xdr:oneCellAnchor>
  <xdr:twoCellAnchor>
    <xdr:from>
      <xdr:col>1</xdr:col>
      <xdr:colOff>761145</xdr:colOff>
      <xdr:row>41</xdr:row>
      <xdr:rowOff>158215</xdr:rowOff>
    </xdr:from>
    <xdr:to>
      <xdr:col>5</xdr:col>
      <xdr:colOff>427610</xdr:colOff>
      <xdr:row>41</xdr:row>
      <xdr:rowOff>162491</xdr:rowOff>
    </xdr:to>
    <xdr:cxnSp macro="">
      <xdr:nvCxnSpPr>
        <xdr:cNvPr id="90" name="Straight Connector 89">
          <a:extLst>
            <a:ext uri="{FF2B5EF4-FFF2-40B4-BE49-F238E27FC236}">
              <a16:creationId xmlns:a16="http://schemas.microsoft.com/office/drawing/2014/main" id="{6E403A49-AC59-1FD2-2940-A1ECB97E01E8}"/>
            </a:ext>
          </a:extLst>
        </xdr:cNvPr>
        <xdr:cNvCxnSpPr/>
      </xdr:nvCxnSpPr>
      <xdr:spPr>
        <a:xfrm flipV="1">
          <a:off x="13516934983" y="8582121"/>
          <a:ext cx="2967610"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243738</xdr:colOff>
      <xdr:row>41</xdr:row>
      <xdr:rowOff>79449</xdr:rowOff>
    </xdr:from>
    <xdr:ext cx="701419"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659F1CC0-5697-BC12-EB69-EA72F647C00A}"/>
                </a:ext>
              </a:extLst>
            </xdr:cNvPr>
            <xdr:cNvSpPr txBox="1"/>
          </xdr:nvSpPr>
          <xdr:spPr>
            <a:xfrm>
              <a:off x="13516417436" y="8503355"/>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91" name="TextBox 90">
              <a:extLst>
                <a:ext uri="{FF2B5EF4-FFF2-40B4-BE49-F238E27FC236}">
                  <a16:creationId xmlns:a16="http://schemas.microsoft.com/office/drawing/2014/main" id="{659F1CC0-5697-BC12-EB69-EA72F647C00A}"/>
                </a:ext>
              </a:extLst>
            </xdr:cNvPr>
            <xdr:cNvSpPr txBox="1"/>
          </xdr:nvSpPr>
          <xdr:spPr>
            <a:xfrm>
              <a:off x="13516417436" y="8503355"/>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a:t>
              </a:r>
              <a:endParaRPr lang="en-US" sz="1100"/>
            </a:p>
          </xdr:txBody>
        </xdr:sp>
      </mc:Fallback>
    </mc:AlternateContent>
    <xdr:clientData/>
  </xdr:oneCellAnchor>
  <xdr:twoCellAnchor>
    <xdr:from>
      <xdr:col>3</xdr:col>
      <xdr:colOff>149664</xdr:colOff>
      <xdr:row>40</xdr:row>
      <xdr:rowOff>32073</xdr:rowOff>
    </xdr:from>
    <xdr:to>
      <xdr:col>4</xdr:col>
      <xdr:colOff>365607</xdr:colOff>
      <xdr:row>41</xdr:row>
      <xdr:rowOff>149666</xdr:rowOff>
    </xdr:to>
    <xdr:sp macro="" textlink="">
      <xdr:nvSpPr>
        <xdr:cNvPr id="92" name="Left Brace 91">
          <a:extLst>
            <a:ext uri="{FF2B5EF4-FFF2-40B4-BE49-F238E27FC236}">
              <a16:creationId xmlns:a16="http://schemas.microsoft.com/office/drawing/2014/main" id="{26A04BFF-25FA-092E-1E2B-D55190A9501A}"/>
            </a:ext>
          </a:extLst>
        </xdr:cNvPr>
        <xdr:cNvSpPr/>
      </xdr:nvSpPr>
      <xdr:spPr>
        <a:xfrm rot="5400000">
          <a:off x="13518181464" y="7891534"/>
          <a:ext cx="322846" cy="104122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410506</xdr:colOff>
      <xdr:row>38</xdr:row>
      <xdr:rowOff>196700</xdr:rowOff>
    </xdr:from>
    <xdr:to>
      <xdr:col>11</xdr:col>
      <xdr:colOff>427610</xdr:colOff>
      <xdr:row>51</xdr:row>
      <xdr:rowOff>158216</xdr:rowOff>
    </xdr:to>
    <xdr:cxnSp macro="">
      <xdr:nvCxnSpPr>
        <xdr:cNvPr id="95" name="Straight Arrow Connector 94">
          <a:extLst>
            <a:ext uri="{FF2B5EF4-FFF2-40B4-BE49-F238E27FC236}">
              <a16:creationId xmlns:a16="http://schemas.microsoft.com/office/drawing/2014/main" id="{FDECF0F1-AF36-244A-9740-9778A0C05014}"/>
            </a:ext>
          </a:extLst>
        </xdr:cNvPr>
        <xdr:cNvCxnSpPr/>
      </xdr:nvCxnSpPr>
      <xdr:spPr>
        <a:xfrm flipV="1">
          <a:off x="13476490418" y="7709376"/>
          <a:ext cx="17104" cy="25969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252290</xdr:colOff>
      <xdr:row>50</xdr:row>
      <xdr:rowOff>119730</xdr:rowOff>
    </xdr:from>
    <xdr:to>
      <xdr:col>11</xdr:col>
      <xdr:colOff>761145</xdr:colOff>
      <xdr:row>50</xdr:row>
      <xdr:rowOff>124006</xdr:rowOff>
    </xdr:to>
    <xdr:cxnSp macro="">
      <xdr:nvCxnSpPr>
        <xdr:cNvPr id="96" name="Straight Arrow Connector 95">
          <a:extLst>
            <a:ext uri="{FF2B5EF4-FFF2-40B4-BE49-F238E27FC236}">
              <a16:creationId xmlns:a16="http://schemas.microsoft.com/office/drawing/2014/main" id="{62D7BA6E-3205-D746-87ED-FB73B65005BD}"/>
            </a:ext>
          </a:extLst>
        </xdr:cNvPr>
        <xdr:cNvCxnSpPr/>
      </xdr:nvCxnSpPr>
      <xdr:spPr>
        <a:xfrm flipV="1">
          <a:off x="13476156883" y="10065082"/>
          <a:ext cx="2977306" cy="42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714109</xdr:colOff>
      <xdr:row>41</xdr:row>
      <xdr:rowOff>12828</xdr:rowOff>
    </xdr:from>
    <xdr:to>
      <xdr:col>11</xdr:col>
      <xdr:colOff>21381</xdr:colOff>
      <xdr:row>47</xdr:row>
      <xdr:rowOff>166768</xdr:rowOff>
    </xdr:to>
    <xdr:cxnSp macro="">
      <xdr:nvCxnSpPr>
        <xdr:cNvPr id="98" name="Straight Connector 97">
          <a:extLst>
            <a:ext uri="{FF2B5EF4-FFF2-40B4-BE49-F238E27FC236}">
              <a16:creationId xmlns:a16="http://schemas.microsoft.com/office/drawing/2014/main" id="{7FD4B369-199E-F942-B585-0001000A8920}"/>
            </a:ext>
          </a:extLst>
        </xdr:cNvPr>
        <xdr:cNvCxnSpPr/>
      </xdr:nvCxnSpPr>
      <xdr:spPr>
        <a:xfrm>
          <a:off x="13476896647" y="8133673"/>
          <a:ext cx="1775723" cy="137027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9</xdr:col>
      <xdr:colOff>530236</xdr:colOff>
      <xdr:row>44</xdr:row>
      <xdr:rowOff>166767</xdr:rowOff>
    </xdr:from>
    <xdr:to>
      <xdr:col>9</xdr:col>
      <xdr:colOff>671347</xdr:colOff>
      <xdr:row>45</xdr:row>
      <xdr:rowOff>94074</xdr:rowOff>
    </xdr:to>
    <xdr:sp macro="" textlink="">
      <xdr:nvSpPr>
        <xdr:cNvPr id="99" name="Oval 98">
          <a:extLst>
            <a:ext uri="{FF2B5EF4-FFF2-40B4-BE49-F238E27FC236}">
              <a16:creationId xmlns:a16="http://schemas.microsoft.com/office/drawing/2014/main" id="{FE7C6737-0079-2B42-8DA9-D3EF60B08FD8}"/>
            </a:ext>
          </a:extLst>
        </xdr:cNvPr>
        <xdr:cNvSpPr/>
      </xdr:nvSpPr>
      <xdr:spPr>
        <a:xfrm>
          <a:off x="13477892315" y="8895781"/>
          <a:ext cx="141111" cy="1300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761145</xdr:colOff>
      <xdr:row>42</xdr:row>
      <xdr:rowOff>158215</xdr:rowOff>
    </xdr:from>
    <xdr:to>
      <xdr:col>11</xdr:col>
      <xdr:colOff>427610</xdr:colOff>
      <xdr:row>42</xdr:row>
      <xdr:rowOff>162491</xdr:rowOff>
    </xdr:to>
    <xdr:cxnSp macro="">
      <xdr:nvCxnSpPr>
        <xdr:cNvPr id="102" name="Straight Connector 101">
          <a:extLst>
            <a:ext uri="{FF2B5EF4-FFF2-40B4-BE49-F238E27FC236}">
              <a16:creationId xmlns:a16="http://schemas.microsoft.com/office/drawing/2014/main" id="{CF26C7C2-C410-A84B-B5B7-B3D3B4E54EE8}"/>
            </a:ext>
          </a:extLst>
        </xdr:cNvPr>
        <xdr:cNvCxnSpPr/>
      </xdr:nvCxnSpPr>
      <xdr:spPr>
        <a:xfrm flipV="1">
          <a:off x="13476490418" y="8481783"/>
          <a:ext cx="2957733"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399484</xdr:colOff>
      <xdr:row>47</xdr:row>
      <xdr:rowOff>47700</xdr:rowOff>
    </xdr:from>
    <xdr:to>
      <xdr:col>11</xdr:col>
      <xdr:colOff>73958</xdr:colOff>
      <xdr:row>49</xdr:row>
      <xdr:rowOff>139969</xdr:rowOff>
    </xdr:to>
    <xdr:cxnSp macro="">
      <xdr:nvCxnSpPr>
        <xdr:cNvPr id="105" name="Straight Connector 104">
          <a:extLst>
            <a:ext uri="{FF2B5EF4-FFF2-40B4-BE49-F238E27FC236}">
              <a16:creationId xmlns:a16="http://schemas.microsoft.com/office/drawing/2014/main" id="{B7F28522-5996-8B7A-08F2-08BAA61D7A4C}"/>
            </a:ext>
          </a:extLst>
        </xdr:cNvPr>
        <xdr:cNvCxnSpPr/>
      </xdr:nvCxnSpPr>
      <xdr:spPr>
        <a:xfrm flipV="1">
          <a:off x="13471907169" y="9587606"/>
          <a:ext cx="497291" cy="49771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393522</xdr:colOff>
      <xdr:row>40</xdr:row>
      <xdr:rowOff>125211</xdr:rowOff>
    </xdr:from>
    <xdr:to>
      <xdr:col>10</xdr:col>
      <xdr:colOff>417371</xdr:colOff>
      <xdr:row>47</xdr:row>
      <xdr:rowOff>53662</xdr:rowOff>
    </xdr:to>
    <xdr:cxnSp macro="">
      <xdr:nvCxnSpPr>
        <xdr:cNvPr id="107" name="Straight Connector 106">
          <a:extLst>
            <a:ext uri="{FF2B5EF4-FFF2-40B4-BE49-F238E27FC236}">
              <a16:creationId xmlns:a16="http://schemas.microsoft.com/office/drawing/2014/main" id="{2339CB37-8ADD-B0D4-7D1E-FE1284261C86}"/>
            </a:ext>
          </a:extLst>
        </xdr:cNvPr>
        <xdr:cNvCxnSpPr/>
      </xdr:nvCxnSpPr>
      <xdr:spPr>
        <a:xfrm flipH="1" flipV="1">
          <a:off x="13472386573" y="8246056"/>
          <a:ext cx="23849" cy="13475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327513</xdr:colOff>
      <xdr:row>42</xdr:row>
      <xdr:rowOff>89255</xdr:rowOff>
    </xdr:from>
    <xdr:to>
      <xdr:col>10</xdr:col>
      <xdr:colOff>468624</xdr:colOff>
      <xdr:row>43</xdr:row>
      <xdr:rowOff>16562</xdr:rowOff>
    </xdr:to>
    <xdr:sp macro="" textlink="">
      <xdr:nvSpPr>
        <xdr:cNvPr id="112" name="Oval 111">
          <a:extLst>
            <a:ext uri="{FF2B5EF4-FFF2-40B4-BE49-F238E27FC236}">
              <a16:creationId xmlns:a16="http://schemas.microsoft.com/office/drawing/2014/main" id="{80C2F50F-C2B7-5D06-FAB6-32702BBF1BFE}"/>
            </a:ext>
          </a:extLst>
        </xdr:cNvPr>
        <xdr:cNvSpPr/>
      </xdr:nvSpPr>
      <xdr:spPr>
        <a:xfrm>
          <a:off x="13472335320" y="8615546"/>
          <a:ext cx="141111" cy="1300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731332</xdr:colOff>
      <xdr:row>44</xdr:row>
      <xdr:rowOff>33004</xdr:rowOff>
    </xdr:from>
    <xdr:to>
      <xdr:col>5</xdr:col>
      <xdr:colOff>397797</xdr:colOff>
      <xdr:row>44</xdr:row>
      <xdr:rowOff>37280</xdr:rowOff>
    </xdr:to>
    <xdr:cxnSp macro="">
      <xdr:nvCxnSpPr>
        <xdr:cNvPr id="113" name="Straight Connector 112">
          <a:extLst>
            <a:ext uri="{FF2B5EF4-FFF2-40B4-BE49-F238E27FC236}">
              <a16:creationId xmlns:a16="http://schemas.microsoft.com/office/drawing/2014/main" id="{549ED5E7-6164-E7AA-6002-6905EF5D45B9}"/>
            </a:ext>
          </a:extLst>
        </xdr:cNvPr>
        <xdr:cNvCxnSpPr/>
      </xdr:nvCxnSpPr>
      <xdr:spPr>
        <a:xfrm flipV="1">
          <a:off x="13476520231" y="8964741"/>
          <a:ext cx="2957733"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632022</xdr:colOff>
      <xdr:row>44</xdr:row>
      <xdr:rowOff>65586</xdr:rowOff>
    </xdr:from>
    <xdr:to>
      <xdr:col>5</xdr:col>
      <xdr:colOff>339861</xdr:colOff>
      <xdr:row>49</xdr:row>
      <xdr:rowOff>155024</xdr:rowOff>
    </xdr:to>
    <xdr:sp macro="" textlink="">
      <xdr:nvSpPr>
        <xdr:cNvPr id="114" name="Triangle 113">
          <a:extLst>
            <a:ext uri="{FF2B5EF4-FFF2-40B4-BE49-F238E27FC236}">
              <a16:creationId xmlns:a16="http://schemas.microsoft.com/office/drawing/2014/main" id="{D3B8323D-635D-95DA-25E2-89E0A89E2A09}"/>
            </a:ext>
          </a:extLst>
        </xdr:cNvPr>
        <xdr:cNvSpPr/>
      </xdr:nvSpPr>
      <xdr:spPr>
        <a:xfrm rot="10800000">
          <a:off x="13476578167" y="8997323"/>
          <a:ext cx="1353473" cy="1103053"/>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t>עודף</a:t>
          </a:r>
          <a:r>
            <a:rPr lang="he-IL" sz="1000" baseline="0"/>
            <a:t> היצרן מצב מוצע</a:t>
          </a:r>
          <a:endParaRPr lang="en-US" sz="1000"/>
        </a:p>
      </xdr:txBody>
    </xdr:sp>
    <xdr:clientData/>
  </xdr:twoCellAnchor>
  <xdr:twoCellAnchor>
    <xdr:from>
      <xdr:col>10</xdr:col>
      <xdr:colOff>429296</xdr:colOff>
      <xdr:row>42</xdr:row>
      <xdr:rowOff>190798</xdr:rowOff>
    </xdr:from>
    <xdr:to>
      <xdr:col>11</xdr:col>
      <xdr:colOff>435258</xdr:colOff>
      <xdr:row>47</xdr:row>
      <xdr:rowOff>35775</xdr:rowOff>
    </xdr:to>
    <xdr:sp macro="" textlink="">
      <xdr:nvSpPr>
        <xdr:cNvPr id="115" name="Rectangle 114">
          <a:extLst>
            <a:ext uri="{FF2B5EF4-FFF2-40B4-BE49-F238E27FC236}">
              <a16:creationId xmlns:a16="http://schemas.microsoft.com/office/drawing/2014/main" id="{5EBF18C4-08B0-4E62-07A3-7B37D56EAFDD}"/>
            </a:ext>
          </a:extLst>
        </xdr:cNvPr>
        <xdr:cNvSpPr/>
      </xdr:nvSpPr>
      <xdr:spPr>
        <a:xfrm>
          <a:off x="13471545869" y="8717089"/>
          <a:ext cx="828779" cy="858592"/>
        </a:xfrm>
        <a:prstGeom prst="rect">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309625</xdr:colOff>
      <xdr:row>41</xdr:row>
      <xdr:rowOff>83293</xdr:rowOff>
    </xdr:from>
    <xdr:to>
      <xdr:col>4</xdr:col>
      <xdr:colOff>450736</xdr:colOff>
      <xdr:row>42</xdr:row>
      <xdr:rowOff>10600</xdr:rowOff>
    </xdr:to>
    <xdr:sp macro="" textlink="">
      <xdr:nvSpPr>
        <xdr:cNvPr id="116" name="Oval 115">
          <a:extLst>
            <a:ext uri="{FF2B5EF4-FFF2-40B4-BE49-F238E27FC236}">
              <a16:creationId xmlns:a16="http://schemas.microsoft.com/office/drawing/2014/main" id="{9E2265AA-AA49-1F92-8684-BB0CE1F1E84D}"/>
            </a:ext>
          </a:extLst>
        </xdr:cNvPr>
        <xdr:cNvSpPr/>
      </xdr:nvSpPr>
      <xdr:spPr>
        <a:xfrm>
          <a:off x="13477290109" y="8406861"/>
          <a:ext cx="141111" cy="1300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399484</xdr:colOff>
      <xdr:row>47</xdr:row>
      <xdr:rowOff>47698</xdr:rowOff>
    </xdr:from>
    <xdr:to>
      <xdr:col>11</xdr:col>
      <xdr:colOff>417373</xdr:colOff>
      <xdr:row>50</xdr:row>
      <xdr:rowOff>178872</xdr:rowOff>
    </xdr:to>
    <xdr:sp macro="" textlink="">
      <xdr:nvSpPr>
        <xdr:cNvPr id="118" name="Triangle 117">
          <a:extLst>
            <a:ext uri="{FF2B5EF4-FFF2-40B4-BE49-F238E27FC236}">
              <a16:creationId xmlns:a16="http://schemas.microsoft.com/office/drawing/2014/main" id="{B1834866-56B3-FD9C-CA78-F4CE28C3F365}"/>
            </a:ext>
          </a:extLst>
        </xdr:cNvPr>
        <xdr:cNvSpPr/>
      </xdr:nvSpPr>
      <xdr:spPr>
        <a:xfrm rot="10800000">
          <a:off x="13471563754" y="9587604"/>
          <a:ext cx="840706" cy="739343"/>
        </a:xfrm>
        <a:prstGeom prst="triangle">
          <a:avLst>
            <a:gd name="adj" fmla="val 100000"/>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t>עודף</a:t>
          </a:r>
          <a:r>
            <a:rPr lang="he-IL" sz="1000" baseline="0"/>
            <a:t> היצרן מצב מוצע</a:t>
          </a:r>
          <a:endParaRPr lang="en-US" sz="1000"/>
        </a:p>
      </xdr:txBody>
    </xdr:sp>
    <xdr:clientData/>
  </xdr:twoCellAnchor>
  <xdr:twoCellAnchor>
    <xdr:from>
      <xdr:col>8</xdr:col>
      <xdr:colOff>393520</xdr:colOff>
      <xdr:row>64</xdr:row>
      <xdr:rowOff>119249</xdr:rowOff>
    </xdr:from>
    <xdr:to>
      <xdr:col>8</xdr:col>
      <xdr:colOff>512768</xdr:colOff>
      <xdr:row>66</xdr:row>
      <xdr:rowOff>53662</xdr:rowOff>
    </xdr:to>
    <xdr:sp macro="" textlink="">
      <xdr:nvSpPr>
        <xdr:cNvPr id="128" name="Up Arrow 127">
          <a:extLst>
            <a:ext uri="{FF2B5EF4-FFF2-40B4-BE49-F238E27FC236}">
              <a16:creationId xmlns:a16="http://schemas.microsoft.com/office/drawing/2014/main" id="{26872EE0-3934-59CF-FF2A-33D3C10352E3}"/>
            </a:ext>
          </a:extLst>
        </xdr:cNvPr>
        <xdr:cNvSpPr/>
      </xdr:nvSpPr>
      <xdr:spPr>
        <a:xfrm>
          <a:off x="13473936810" y="13105446"/>
          <a:ext cx="119248" cy="33985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508000</xdr:colOff>
      <xdr:row>83</xdr:row>
      <xdr:rowOff>56444</xdr:rowOff>
    </xdr:from>
    <xdr:to>
      <xdr:col>9</xdr:col>
      <xdr:colOff>526815</xdr:colOff>
      <xdr:row>92</xdr:row>
      <xdr:rowOff>159926</xdr:rowOff>
    </xdr:to>
    <xdr:cxnSp macro="">
      <xdr:nvCxnSpPr>
        <xdr:cNvPr id="130" name="Straight Arrow Connector 129">
          <a:extLst>
            <a:ext uri="{FF2B5EF4-FFF2-40B4-BE49-F238E27FC236}">
              <a16:creationId xmlns:a16="http://schemas.microsoft.com/office/drawing/2014/main" id="{1C7919CA-ED5D-F389-4960-51D14553D599}"/>
            </a:ext>
          </a:extLst>
        </xdr:cNvPr>
        <xdr:cNvCxnSpPr/>
      </xdr:nvCxnSpPr>
      <xdr:spPr>
        <a:xfrm flipH="1" flipV="1">
          <a:off x="13555547259" y="16858074"/>
          <a:ext cx="18815" cy="19238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221074</xdr:colOff>
      <xdr:row>92</xdr:row>
      <xdr:rowOff>98778</xdr:rowOff>
    </xdr:from>
    <xdr:to>
      <xdr:col>9</xdr:col>
      <xdr:colOff>714963</xdr:colOff>
      <xdr:row>92</xdr:row>
      <xdr:rowOff>103481</xdr:rowOff>
    </xdr:to>
    <xdr:cxnSp macro="">
      <xdr:nvCxnSpPr>
        <xdr:cNvPr id="132" name="Straight Arrow Connector 131">
          <a:extLst>
            <a:ext uri="{FF2B5EF4-FFF2-40B4-BE49-F238E27FC236}">
              <a16:creationId xmlns:a16="http://schemas.microsoft.com/office/drawing/2014/main" id="{BF7A1374-3AF7-44F9-EE68-C24E9C65E3FC}"/>
            </a:ext>
          </a:extLst>
        </xdr:cNvPr>
        <xdr:cNvCxnSpPr/>
      </xdr:nvCxnSpPr>
      <xdr:spPr>
        <a:xfrm>
          <a:off x="13555359111" y="18720741"/>
          <a:ext cx="2149593" cy="470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451555</xdr:colOff>
      <xdr:row>92</xdr:row>
      <xdr:rowOff>24928</xdr:rowOff>
    </xdr:from>
    <xdr:ext cx="1035168"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66284DA8-E396-EABA-6D91-19DD3CF33CFA}"/>
                </a:ext>
              </a:extLst>
            </xdr:cNvPr>
            <xdr:cNvSpPr txBox="1"/>
          </xdr:nvSpPr>
          <xdr:spPr>
            <a:xfrm>
              <a:off x="13557070907" y="18646891"/>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66284DA8-E396-EABA-6D91-19DD3CF33CFA}"/>
                </a:ext>
              </a:extLst>
            </xdr:cNvPr>
            <xdr:cNvSpPr txBox="1"/>
          </xdr:nvSpPr>
          <xdr:spPr>
            <a:xfrm>
              <a:off x="13557070907" y="18646891"/>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385704</xdr:colOff>
      <xdr:row>84</xdr:row>
      <xdr:rowOff>122296</xdr:rowOff>
    </xdr:from>
    <xdr:to>
      <xdr:col>9</xdr:col>
      <xdr:colOff>282222</xdr:colOff>
      <xdr:row>91</xdr:row>
      <xdr:rowOff>32926</xdr:rowOff>
    </xdr:to>
    <xdr:cxnSp macro="">
      <xdr:nvCxnSpPr>
        <xdr:cNvPr id="139" name="Straight Connector 138">
          <a:extLst>
            <a:ext uri="{FF2B5EF4-FFF2-40B4-BE49-F238E27FC236}">
              <a16:creationId xmlns:a16="http://schemas.microsoft.com/office/drawing/2014/main" id="{F43469E9-8FB9-1CB4-C77E-9ECAEC23CAB6}"/>
            </a:ext>
          </a:extLst>
        </xdr:cNvPr>
        <xdr:cNvCxnSpPr/>
      </xdr:nvCxnSpPr>
      <xdr:spPr>
        <a:xfrm flipV="1">
          <a:off x="13555791852" y="17126185"/>
          <a:ext cx="1552222" cy="132644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616185</xdr:colOff>
      <xdr:row>84</xdr:row>
      <xdr:rowOff>9407</xdr:rowOff>
    </xdr:from>
    <xdr:to>
      <xdr:col>9</xdr:col>
      <xdr:colOff>423333</xdr:colOff>
      <xdr:row>90</xdr:row>
      <xdr:rowOff>164630</xdr:rowOff>
    </xdr:to>
    <xdr:cxnSp macro="">
      <xdr:nvCxnSpPr>
        <xdr:cNvPr id="140" name="Straight Connector 139">
          <a:extLst>
            <a:ext uri="{FF2B5EF4-FFF2-40B4-BE49-F238E27FC236}">
              <a16:creationId xmlns:a16="http://schemas.microsoft.com/office/drawing/2014/main" id="{F74A5159-9094-A32D-1DB5-8FC6F0133A7F}"/>
            </a:ext>
          </a:extLst>
        </xdr:cNvPr>
        <xdr:cNvCxnSpPr/>
      </xdr:nvCxnSpPr>
      <xdr:spPr>
        <a:xfrm>
          <a:off x="13555650741" y="17013296"/>
          <a:ext cx="1462852" cy="136877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310445</xdr:colOff>
      <xdr:row>87</xdr:row>
      <xdr:rowOff>159926</xdr:rowOff>
    </xdr:from>
    <xdr:to>
      <xdr:col>8</xdr:col>
      <xdr:colOff>451556</xdr:colOff>
      <xdr:row>88</xdr:row>
      <xdr:rowOff>79963</xdr:rowOff>
    </xdr:to>
    <xdr:sp macro="" textlink="">
      <xdr:nvSpPr>
        <xdr:cNvPr id="145" name="Oval 144">
          <a:extLst>
            <a:ext uri="{FF2B5EF4-FFF2-40B4-BE49-F238E27FC236}">
              <a16:creationId xmlns:a16="http://schemas.microsoft.com/office/drawing/2014/main" id="{5406221C-A32F-1250-0AFA-C685AD6FC153}"/>
            </a:ext>
          </a:extLst>
        </xdr:cNvPr>
        <xdr:cNvSpPr/>
      </xdr:nvSpPr>
      <xdr:spPr>
        <a:xfrm>
          <a:off x="13556450370" y="17770593"/>
          <a:ext cx="141111" cy="12229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583260</xdr:colOff>
      <xdr:row>82</xdr:row>
      <xdr:rowOff>127000</xdr:rowOff>
    </xdr:from>
    <xdr:to>
      <xdr:col>9</xdr:col>
      <xdr:colOff>479778</xdr:colOff>
      <xdr:row>89</xdr:row>
      <xdr:rowOff>37630</xdr:rowOff>
    </xdr:to>
    <xdr:cxnSp macro="">
      <xdr:nvCxnSpPr>
        <xdr:cNvPr id="146" name="Straight Connector 145">
          <a:extLst>
            <a:ext uri="{FF2B5EF4-FFF2-40B4-BE49-F238E27FC236}">
              <a16:creationId xmlns:a16="http://schemas.microsoft.com/office/drawing/2014/main" id="{E14A8F99-9A03-6C69-9549-30217EC8BBE2}"/>
            </a:ext>
          </a:extLst>
        </xdr:cNvPr>
        <xdr:cNvCxnSpPr/>
      </xdr:nvCxnSpPr>
      <xdr:spPr>
        <a:xfrm flipV="1">
          <a:off x="13555594296" y="16726370"/>
          <a:ext cx="1552222" cy="132644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616186</xdr:colOff>
      <xdr:row>86</xdr:row>
      <xdr:rowOff>70556</xdr:rowOff>
    </xdr:from>
    <xdr:to>
      <xdr:col>8</xdr:col>
      <xdr:colOff>757297</xdr:colOff>
      <xdr:row>86</xdr:row>
      <xdr:rowOff>192852</xdr:rowOff>
    </xdr:to>
    <xdr:sp macro="" textlink="">
      <xdr:nvSpPr>
        <xdr:cNvPr id="147" name="Oval 146">
          <a:extLst>
            <a:ext uri="{FF2B5EF4-FFF2-40B4-BE49-F238E27FC236}">
              <a16:creationId xmlns:a16="http://schemas.microsoft.com/office/drawing/2014/main" id="{692D4291-A271-25D5-ED34-B3ECE3A231D2}"/>
            </a:ext>
          </a:extLst>
        </xdr:cNvPr>
        <xdr:cNvSpPr/>
      </xdr:nvSpPr>
      <xdr:spPr>
        <a:xfrm>
          <a:off x="13556144629" y="17478963"/>
          <a:ext cx="141111" cy="12229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7</xdr:col>
      <xdr:colOff>747890</xdr:colOff>
      <xdr:row>80</xdr:row>
      <xdr:rowOff>141110</xdr:rowOff>
    </xdr:from>
    <xdr:to>
      <xdr:col>9</xdr:col>
      <xdr:colOff>644408</xdr:colOff>
      <xdr:row>87</xdr:row>
      <xdr:rowOff>51740</xdr:rowOff>
    </xdr:to>
    <xdr:cxnSp macro="">
      <xdr:nvCxnSpPr>
        <xdr:cNvPr id="151" name="Straight Connector 150">
          <a:extLst>
            <a:ext uri="{FF2B5EF4-FFF2-40B4-BE49-F238E27FC236}">
              <a16:creationId xmlns:a16="http://schemas.microsoft.com/office/drawing/2014/main" id="{F2B8A224-4DE9-6B0B-607E-6B56284EFCE1}"/>
            </a:ext>
          </a:extLst>
        </xdr:cNvPr>
        <xdr:cNvCxnSpPr/>
      </xdr:nvCxnSpPr>
      <xdr:spPr>
        <a:xfrm flipV="1">
          <a:off x="13555429666" y="16335962"/>
          <a:ext cx="1552222" cy="132644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89371</xdr:colOff>
      <xdr:row>84</xdr:row>
      <xdr:rowOff>174037</xdr:rowOff>
    </xdr:from>
    <xdr:to>
      <xdr:col>9</xdr:col>
      <xdr:colOff>230482</xdr:colOff>
      <xdr:row>85</xdr:row>
      <xdr:rowOff>94074</xdr:rowOff>
    </xdr:to>
    <xdr:sp macro="" textlink="">
      <xdr:nvSpPr>
        <xdr:cNvPr id="152" name="Oval 151">
          <a:extLst>
            <a:ext uri="{FF2B5EF4-FFF2-40B4-BE49-F238E27FC236}">
              <a16:creationId xmlns:a16="http://schemas.microsoft.com/office/drawing/2014/main" id="{F42882D0-BA6E-1340-AD1E-0A6A4746145F}"/>
            </a:ext>
          </a:extLst>
        </xdr:cNvPr>
        <xdr:cNvSpPr/>
      </xdr:nvSpPr>
      <xdr:spPr>
        <a:xfrm>
          <a:off x="13555843592" y="17177926"/>
          <a:ext cx="141111" cy="12229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8</xdr:col>
      <xdr:colOff>653816</xdr:colOff>
      <xdr:row>87</xdr:row>
      <xdr:rowOff>0</xdr:rowOff>
    </xdr:from>
    <xdr:to>
      <xdr:col>9</xdr:col>
      <xdr:colOff>517408</xdr:colOff>
      <xdr:row>89</xdr:row>
      <xdr:rowOff>79964</xdr:rowOff>
    </xdr:to>
    <xdr:sp macro="" textlink="">
      <xdr:nvSpPr>
        <xdr:cNvPr id="154" name="Rounded Rectangle 153">
          <a:extLst>
            <a:ext uri="{FF2B5EF4-FFF2-40B4-BE49-F238E27FC236}">
              <a16:creationId xmlns:a16="http://schemas.microsoft.com/office/drawing/2014/main" id="{25C0760D-9F94-677B-9300-75D5CC8DEDE3}"/>
            </a:ext>
          </a:extLst>
        </xdr:cNvPr>
        <xdr:cNvSpPr/>
      </xdr:nvSpPr>
      <xdr:spPr>
        <a:xfrm>
          <a:off x="13555556666" y="17610667"/>
          <a:ext cx="691444" cy="484482"/>
        </a:xfrm>
        <a:prstGeom prst="roundRect">
          <a:avLst/>
        </a:prstGeom>
        <a:solidFill>
          <a:schemeClr val="accent1">
            <a:alpha val="36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120791</xdr:colOff>
      <xdr:row>85</xdr:row>
      <xdr:rowOff>80716</xdr:rowOff>
    </xdr:from>
    <xdr:to>
      <xdr:col>9</xdr:col>
      <xdr:colOff>501791</xdr:colOff>
      <xdr:row>90</xdr:row>
      <xdr:rowOff>118346</xdr:rowOff>
    </xdr:to>
    <xdr:sp macro="" textlink="">
      <xdr:nvSpPr>
        <xdr:cNvPr id="155" name="Rounded Rectangle 154">
          <a:extLst>
            <a:ext uri="{FF2B5EF4-FFF2-40B4-BE49-F238E27FC236}">
              <a16:creationId xmlns:a16="http://schemas.microsoft.com/office/drawing/2014/main" id="{9E7CF280-9185-7CEB-00B0-2E14FC10D57F}"/>
            </a:ext>
          </a:extLst>
        </xdr:cNvPr>
        <xdr:cNvSpPr/>
      </xdr:nvSpPr>
      <xdr:spPr>
        <a:xfrm>
          <a:off x="13558653209" y="17367956"/>
          <a:ext cx="381000" cy="1053630"/>
        </a:xfrm>
        <a:prstGeom prst="roundRect">
          <a:avLst/>
        </a:prstGeom>
        <a:solidFill>
          <a:srgbClr val="FF8AD8">
            <a:alpha val="36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206963</xdr:colOff>
      <xdr:row>85</xdr:row>
      <xdr:rowOff>197556</xdr:rowOff>
    </xdr:from>
    <xdr:to>
      <xdr:col>10</xdr:col>
      <xdr:colOff>536224</xdr:colOff>
      <xdr:row>86</xdr:row>
      <xdr:rowOff>192851</xdr:rowOff>
    </xdr:to>
    <xdr:sp macro="" textlink="">
      <xdr:nvSpPr>
        <xdr:cNvPr id="156" name="Rounded Rectangle 155">
          <a:extLst>
            <a:ext uri="{FF2B5EF4-FFF2-40B4-BE49-F238E27FC236}">
              <a16:creationId xmlns:a16="http://schemas.microsoft.com/office/drawing/2014/main" id="{71B89E93-DBA7-824E-E6AD-A559331D3708}"/>
            </a:ext>
          </a:extLst>
        </xdr:cNvPr>
        <xdr:cNvSpPr/>
      </xdr:nvSpPr>
      <xdr:spPr>
        <a:xfrm>
          <a:off x="13554709998" y="17403704"/>
          <a:ext cx="329261" cy="197554"/>
        </a:xfrm>
        <a:prstGeom prst="roundRect">
          <a:avLst/>
        </a:prstGeom>
        <a:solidFill>
          <a:schemeClr val="accent1">
            <a:alpha val="36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137161</xdr:colOff>
      <xdr:row>89</xdr:row>
      <xdr:rowOff>34996</xdr:rowOff>
    </xdr:from>
    <xdr:to>
      <xdr:col>10</xdr:col>
      <xdr:colOff>649112</xdr:colOff>
      <xdr:row>90</xdr:row>
      <xdr:rowOff>132080</xdr:rowOff>
    </xdr:to>
    <xdr:sp macro="" textlink="">
      <xdr:nvSpPr>
        <xdr:cNvPr id="157" name="Rounded Rectangle 156">
          <a:extLst>
            <a:ext uri="{FF2B5EF4-FFF2-40B4-BE49-F238E27FC236}">
              <a16:creationId xmlns:a16="http://schemas.microsoft.com/office/drawing/2014/main" id="{85CFC996-C17B-D3DB-914C-ACADB92FB926}"/>
            </a:ext>
          </a:extLst>
        </xdr:cNvPr>
        <xdr:cNvSpPr/>
      </xdr:nvSpPr>
      <xdr:spPr>
        <a:xfrm>
          <a:off x="13557677848" y="18135036"/>
          <a:ext cx="511951" cy="300284"/>
        </a:xfrm>
        <a:prstGeom prst="roundRect">
          <a:avLst/>
        </a:prstGeom>
        <a:solidFill>
          <a:srgbClr val="FF8AD8">
            <a:alpha val="36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90997</xdr:colOff>
      <xdr:row>156</xdr:row>
      <xdr:rowOff>185950</xdr:rowOff>
    </xdr:from>
    <xdr:to>
      <xdr:col>10</xdr:col>
      <xdr:colOff>597415</xdr:colOff>
      <xdr:row>156</xdr:row>
      <xdr:rowOff>197819</xdr:rowOff>
    </xdr:to>
    <xdr:cxnSp macro="">
      <xdr:nvCxnSpPr>
        <xdr:cNvPr id="159" name="Straight Arrow Connector 158">
          <a:extLst>
            <a:ext uri="{FF2B5EF4-FFF2-40B4-BE49-F238E27FC236}">
              <a16:creationId xmlns:a16="http://schemas.microsoft.com/office/drawing/2014/main" id="{3FBAB6AC-89A5-24AA-F029-14F82413CB17}"/>
            </a:ext>
          </a:extLst>
        </xdr:cNvPr>
        <xdr:cNvCxnSpPr/>
      </xdr:nvCxnSpPr>
      <xdr:spPr>
        <a:xfrm flipV="1">
          <a:off x="13538813240" y="31678785"/>
          <a:ext cx="1333302"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498505</xdr:colOff>
      <xdr:row>152</xdr:row>
      <xdr:rowOff>27695</xdr:rowOff>
    </xdr:from>
    <xdr:to>
      <xdr:col>10</xdr:col>
      <xdr:colOff>502461</xdr:colOff>
      <xdr:row>157</xdr:row>
      <xdr:rowOff>71215</xdr:rowOff>
    </xdr:to>
    <xdr:cxnSp macro="">
      <xdr:nvCxnSpPr>
        <xdr:cNvPr id="160" name="Straight Arrow Connector 159">
          <a:extLst>
            <a:ext uri="{FF2B5EF4-FFF2-40B4-BE49-F238E27FC236}">
              <a16:creationId xmlns:a16="http://schemas.microsoft.com/office/drawing/2014/main" id="{DB28CDE2-F6B1-CFB1-AA8D-2EA3EE142D83}"/>
            </a:ext>
          </a:extLst>
        </xdr:cNvPr>
        <xdr:cNvCxnSpPr/>
      </xdr:nvCxnSpPr>
      <xdr:spPr>
        <a:xfrm flipH="1" flipV="1">
          <a:off x="13538908194" y="30713427"/>
          <a:ext cx="3956" cy="10523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356074</xdr:colOff>
      <xdr:row>152</xdr:row>
      <xdr:rowOff>178038</xdr:rowOff>
    </xdr:from>
    <xdr:to>
      <xdr:col>10</xdr:col>
      <xdr:colOff>270046</xdr:colOff>
      <xdr:row>155</xdr:row>
      <xdr:rowOff>174082</xdr:rowOff>
    </xdr:to>
    <xdr:cxnSp macro="">
      <xdr:nvCxnSpPr>
        <xdr:cNvPr id="165" name="Straight Connector 164">
          <a:extLst>
            <a:ext uri="{FF2B5EF4-FFF2-40B4-BE49-F238E27FC236}">
              <a16:creationId xmlns:a16="http://schemas.microsoft.com/office/drawing/2014/main" id="{C2FE61B3-102A-C34A-9DE9-41751FCF00DE}"/>
            </a:ext>
          </a:extLst>
        </xdr:cNvPr>
        <xdr:cNvCxnSpPr/>
      </xdr:nvCxnSpPr>
      <xdr:spPr>
        <a:xfrm>
          <a:off x="13539140609" y="30863770"/>
          <a:ext cx="740856" cy="601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12</xdr:col>
      <xdr:colOff>90997</xdr:colOff>
      <xdr:row>156</xdr:row>
      <xdr:rowOff>185950</xdr:rowOff>
    </xdr:from>
    <xdr:to>
      <xdr:col>13</xdr:col>
      <xdr:colOff>597415</xdr:colOff>
      <xdr:row>156</xdr:row>
      <xdr:rowOff>197819</xdr:rowOff>
    </xdr:to>
    <xdr:cxnSp macro="">
      <xdr:nvCxnSpPr>
        <xdr:cNvPr id="168" name="Straight Arrow Connector 167">
          <a:extLst>
            <a:ext uri="{FF2B5EF4-FFF2-40B4-BE49-F238E27FC236}">
              <a16:creationId xmlns:a16="http://schemas.microsoft.com/office/drawing/2014/main" id="{F32C4D30-AA47-4F4A-A160-2C4D455528CB}"/>
            </a:ext>
          </a:extLst>
        </xdr:cNvPr>
        <xdr:cNvCxnSpPr/>
      </xdr:nvCxnSpPr>
      <xdr:spPr>
        <a:xfrm flipV="1">
          <a:off x="13538813240" y="31678785"/>
          <a:ext cx="1333302"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498505</xdr:colOff>
      <xdr:row>152</xdr:row>
      <xdr:rowOff>27695</xdr:rowOff>
    </xdr:from>
    <xdr:to>
      <xdr:col>13</xdr:col>
      <xdr:colOff>502461</xdr:colOff>
      <xdr:row>157</xdr:row>
      <xdr:rowOff>71215</xdr:rowOff>
    </xdr:to>
    <xdr:cxnSp macro="">
      <xdr:nvCxnSpPr>
        <xdr:cNvPr id="169" name="Straight Arrow Connector 168">
          <a:extLst>
            <a:ext uri="{FF2B5EF4-FFF2-40B4-BE49-F238E27FC236}">
              <a16:creationId xmlns:a16="http://schemas.microsoft.com/office/drawing/2014/main" id="{3327A34E-B747-2E4A-A59B-403E5BD1BD80}"/>
            </a:ext>
          </a:extLst>
        </xdr:cNvPr>
        <xdr:cNvCxnSpPr/>
      </xdr:nvCxnSpPr>
      <xdr:spPr>
        <a:xfrm flipH="1" flipV="1">
          <a:off x="13538908194" y="30713427"/>
          <a:ext cx="3956" cy="10523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356074</xdr:colOff>
      <xdr:row>152</xdr:row>
      <xdr:rowOff>178038</xdr:rowOff>
    </xdr:from>
    <xdr:to>
      <xdr:col>13</xdr:col>
      <xdr:colOff>270046</xdr:colOff>
      <xdr:row>155</xdr:row>
      <xdr:rowOff>174082</xdr:rowOff>
    </xdr:to>
    <xdr:cxnSp macro="">
      <xdr:nvCxnSpPr>
        <xdr:cNvPr id="172" name="Straight Connector 171">
          <a:extLst>
            <a:ext uri="{FF2B5EF4-FFF2-40B4-BE49-F238E27FC236}">
              <a16:creationId xmlns:a16="http://schemas.microsoft.com/office/drawing/2014/main" id="{CFAC0EBA-333E-3E49-B21C-3AFEB6D6F4E1}"/>
            </a:ext>
          </a:extLst>
        </xdr:cNvPr>
        <xdr:cNvCxnSpPr/>
      </xdr:nvCxnSpPr>
      <xdr:spPr>
        <a:xfrm>
          <a:off x="13539140609" y="30863770"/>
          <a:ext cx="740856" cy="601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16</xdr:col>
      <xdr:colOff>90997</xdr:colOff>
      <xdr:row>156</xdr:row>
      <xdr:rowOff>185950</xdr:rowOff>
    </xdr:from>
    <xdr:to>
      <xdr:col>17</xdr:col>
      <xdr:colOff>597415</xdr:colOff>
      <xdr:row>156</xdr:row>
      <xdr:rowOff>197819</xdr:rowOff>
    </xdr:to>
    <xdr:cxnSp macro="">
      <xdr:nvCxnSpPr>
        <xdr:cNvPr id="175" name="Straight Arrow Connector 174">
          <a:extLst>
            <a:ext uri="{FF2B5EF4-FFF2-40B4-BE49-F238E27FC236}">
              <a16:creationId xmlns:a16="http://schemas.microsoft.com/office/drawing/2014/main" id="{0E530CB6-E56A-E242-93C8-2DF16FC09BB1}"/>
            </a:ext>
          </a:extLst>
        </xdr:cNvPr>
        <xdr:cNvCxnSpPr/>
      </xdr:nvCxnSpPr>
      <xdr:spPr>
        <a:xfrm flipV="1">
          <a:off x="13536332585" y="31678785"/>
          <a:ext cx="1333303"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498505</xdr:colOff>
      <xdr:row>152</xdr:row>
      <xdr:rowOff>27695</xdr:rowOff>
    </xdr:from>
    <xdr:to>
      <xdr:col>17</xdr:col>
      <xdr:colOff>502461</xdr:colOff>
      <xdr:row>157</xdr:row>
      <xdr:rowOff>71215</xdr:rowOff>
    </xdr:to>
    <xdr:cxnSp macro="">
      <xdr:nvCxnSpPr>
        <xdr:cNvPr id="176" name="Straight Arrow Connector 175">
          <a:extLst>
            <a:ext uri="{FF2B5EF4-FFF2-40B4-BE49-F238E27FC236}">
              <a16:creationId xmlns:a16="http://schemas.microsoft.com/office/drawing/2014/main" id="{1B324B20-537C-A849-802F-5E2DF04BEA54}"/>
            </a:ext>
          </a:extLst>
        </xdr:cNvPr>
        <xdr:cNvCxnSpPr/>
      </xdr:nvCxnSpPr>
      <xdr:spPr>
        <a:xfrm flipH="1" flipV="1">
          <a:off x="13536427539" y="30713427"/>
          <a:ext cx="3956" cy="10523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11870</xdr:colOff>
      <xdr:row>151</xdr:row>
      <xdr:rowOff>55152</xdr:rowOff>
    </xdr:from>
    <xdr:ext cx="886210"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DB84D8C5-BF5C-6C46-8D22-065AA0D914E7}"/>
                </a:ext>
              </a:extLst>
            </xdr:cNvPr>
            <xdr:cNvSpPr txBox="1"/>
          </xdr:nvSpPr>
          <xdr:spPr>
            <a:xfrm>
              <a:off x="13536031920" y="30539108"/>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DB84D8C5-BF5C-6C46-8D22-065AA0D914E7}"/>
                </a:ext>
              </a:extLst>
            </xdr:cNvPr>
            <xdr:cNvSpPr txBox="1"/>
          </xdr:nvSpPr>
          <xdr:spPr>
            <a:xfrm>
              <a:off x="13536031920" y="30539108"/>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332337</xdr:colOff>
      <xdr:row>156</xdr:row>
      <xdr:rowOff>74933</xdr:rowOff>
    </xdr:from>
    <xdr:ext cx="886210"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A95C964C-3013-594D-A402-D1172082F8F7}"/>
                </a:ext>
              </a:extLst>
            </xdr:cNvPr>
            <xdr:cNvSpPr txBox="1"/>
          </xdr:nvSpPr>
          <xdr:spPr>
            <a:xfrm>
              <a:off x="13537365223" y="31567768"/>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A95C964C-3013-594D-A402-D1172082F8F7}"/>
                </a:ext>
              </a:extLst>
            </xdr:cNvPr>
            <xdr:cNvSpPr txBox="1"/>
          </xdr:nvSpPr>
          <xdr:spPr>
            <a:xfrm>
              <a:off x="13537365223" y="31567768"/>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16</xdr:col>
      <xdr:colOff>356074</xdr:colOff>
      <xdr:row>152</xdr:row>
      <xdr:rowOff>178038</xdr:rowOff>
    </xdr:from>
    <xdr:to>
      <xdr:col>17</xdr:col>
      <xdr:colOff>270046</xdr:colOff>
      <xdr:row>155</xdr:row>
      <xdr:rowOff>174082</xdr:rowOff>
    </xdr:to>
    <xdr:cxnSp macro="">
      <xdr:nvCxnSpPr>
        <xdr:cNvPr id="179" name="Straight Connector 178">
          <a:extLst>
            <a:ext uri="{FF2B5EF4-FFF2-40B4-BE49-F238E27FC236}">
              <a16:creationId xmlns:a16="http://schemas.microsoft.com/office/drawing/2014/main" id="{2CE8A27C-EBB6-844B-8830-54E5866B3784}"/>
            </a:ext>
          </a:extLst>
        </xdr:cNvPr>
        <xdr:cNvCxnSpPr/>
      </xdr:nvCxnSpPr>
      <xdr:spPr>
        <a:xfrm>
          <a:off x="13536659954" y="30863770"/>
          <a:ext cx="740857" cy="601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15</xdr:col>
      <xdr:colOff>672587</xdr:colOff>
      <xdr:row>155</xdr:row>
      <xdr:rowOff>63064</xdr:rowOff>
    </xdr:from>
    <xdr:ext cx="886210"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5939276C-819D-9142-9AB6-E08E8E427CD7}"/>
                </a:ext>
              </a:extLst>
            </xdr:cNvPr>
            <xdr:cNvSpPr txBox="1"/>
          </xdr:nvSpPr>
          <xdr:spPr>
            <a:xfrm>
              <a:off x="13537024973" y="3135412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0" name="TextBox 179">
              <a:extLst>
                <a:ext uri="{FF2B5EF4-FFF2-40B4-BE49-F238E27FC236}">
                  <a16:creationId xmlns:a16="http://schemas.microsoft.com/office/drawing/2014/main" id="{5939276C-819D-9142-9AB6-E08E8E427CD7}"/>
                </a:ext>
              </a:extLst>
            </xdr:cNvPr>
            <xdr:cNvSpPr txBox="1"/>
          </xdr:nvSpPr>
          <xdr:spPr>
            <a:xfrm>
              <a:off x="13537024973" y="3135412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a:t>
              </a:r>
              <a:endParaRPr lang="en-US" sz="1100"/>
            </a:p>
          </xdr:txBody>
        </xdr:sp>
      </mc:Fallback>
    </mc:AlternateContent>
    <xdr:clientData/>
  </xdr:oneCellAnchor>
  <xdr:twoCellAnchor>
    <xdr:from>
      <xdr:col>12</xdr:col>
      <xdr:colOff>59741</xdr:colOff>
      <xdr:row>151</xdr:row>
      <xdr:rowOff>156871</xdr:rowOff>
    </xdr:from>
    <xdr:to>
      <xdr:col>12</xdr:col>
      <xdr:colOff>799213</xdr:colOff>
      <xdr:row>154</xdr:row>
      <xdr:rowOff>152915</xdr:rowOff>
    </xdr:to>
    <xdr:cxnSp macro="">
      <xdr:nvCxnSpPr>
        <xdr:cNvPr id="181" name="Straight Connector 180">
          <a:extLst>
            <a:ext uri="{FF2B5EF4-FFF2-40B4-BE49-F238E27FC236}">
              <a16:creationId xmlns:a16="http://schemas.microsoft.com/office/drawing/2014/main" id="{0BEA7F57-EBFC-8A5D-F805-70B62E7D3F0D}"/>
            </a:ext>
          </a:extLst>
        </xdr:cNvPr>
        <xdr:cNvCxnSpPr/>
      </xdr:nvCxnSpPr>
      <xdr:spPr>
        <a:xfrm>
          <a:off x="13514286787" y="30852771"/>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12</xdr:col>
      <xdr:colOff>427567</xdr:colOff>
      <xdr:row>153</xdr:row>
      <xdr:rowOff>50800</xdr:rowOff>
    </xdr:from>
    <xdr:to>
      <xdr:col>12</xdr:col>
      <xdr:colOff>673100</xdr:colOff>
      <xdr:row>154</xdr:row>
      <xdr:rowOff>93133</xdr:rowOff>
    </xdr:to>
    <xdr:cxnSp macro="">
      <xdr:nvCxnSpPr>
        <xdr:cNvPr id="183" name="Straight Arrow Connector 182">
          <a:extLst>
            <a:ext uri="{FF2B5EF4-FFF2-40B4-BE49-F238E27FC236}">
              <a16:creationId xmlns:a16="http://schemas.microsoft.com/office/drawing/2014/main" id="{D0075C63-7D6B-4C33-B8A4-801BC13275B3}"/>
            </a:ext>
          </a:extLst>
        </xdr:cNvPr>
        <xdr:cNvCxnSpPr/>
      </xdr:nvCxnSpPr>
      <xdr:spPr>
        <a:xfrm flipV="1">
          <a:off x="13514412900" y="31153100"/>
          <a:ext cx="245533" cy="2455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359834</xdr:colOff>
      <xdr:row>153</xdr:row>
      <xdr:rowOff>122767</xdr:rowOff>
    </xdr:from>
    <xdr:to>
      <xdr:col>16</xdr:col>
      <xdr:colOff>605367</xdr:colOff>
      <xdr:row>154</xdr:row>
      <xdr:rowOff>165100</xdr:rowOff>
    </xdr:to>
    <xdr:cxnSp macro="">
      <xdr:nvCxnSpPr>
        <xdr:cNvPr id="186" name="Straight Arrow Connector 185">
          <a:extLst>
            <a:ext uri="{FF2B5EF4-FFF2-40B4-BE49-F238E27FC236}">
              <a16:creationId xmlns:a16="http://schemas.microsoft.com/office/drawing/2014/main" id="{67851E4C-EB4E-1EE3-01D0-0D1880ACCA87}"/>
            </a:ext>
          </a:extLst>
        </xdr:cNvPr>
        <xdr:cNvCxnSpPr/>
      </xdr:nvCxnSpPr>
      <xdr:spPr>
        <a:xfrm flipV="1">
          <a:off x="13511178633" y="31225067"/>
          <a:ext cx="245533" cy="2455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821741</xdr:colOff>
      <xdr:row>151</xdr:row>
      <xdr:rowOff>199205</xdr:rowOff>
    </xdr:from>
    <xdr:to>
      <xdr:col>16</xdr:col>
      <xdr:colOff>735713</xdr:colOff>
      <xdr:row>154</xdr:row>
      <xdr:rowOff>195249</xdr:rowOff>
    </xdr:to>
    <xdr:cxnSp macro="">
      <xdr:nvCxnSpPr>
        <xdr:cNvPr id="187" name="Straight Connector 186">
          <a:extLst>
            <a:ext uri="{FF2B5EF4-FFF2-40B4-BE49-F238E27FC236}">
              <a16:creationId xmlns:a16="http://schemas.microsoft.com/office/drawing/2014/main" id="{5A15323F-B725-60BE-7BF5-2CA4E86304BF}"/>
            </a:ext>
          </a:extLst>
        </xdr:cNvPr>
        <xdr:cNvCxnSpPr/>
      </xdr:nvCxnSpPr>
      <xdr:spPr>
        <a:xfrm>
          <a:off x="13511048287" y="30895105"/>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15</xdr:col>
      <xdr:colOff>274654</xdr:colOff>
      <xdr:row>154</xdr:row>
      <xdr:rowOff>101164</xdr:rowOff>
    </xdr:from>
    <xdr:ext cx="886210"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89CE7D24-B4E7-99AE-5F0D-62BF50CA91CE}"/>
                </a:ext>
              </a:extLst>
            </xdr:cNvPr>
            <xdr:cNvSpPr txBox="1"/>
          </xdr:nvSpPr>
          <xdr:spPr>
            <a:xfrm>
              <a:off x="13511448636" y="314066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89CE7D24-B4E7-99AE-5F0D-62BF50CA91CE}"/>
                </a:ext>
              </a:extLst>
            </xdr:cNvPr>
            <xdr:cNvSpPr txBox="1"/>
          </xdr:nvSpPr>
          <xdr:spPr>
            <a:xfrm>
              <a:off x="13511448636" y="314066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15</xdr:col>
      <xdr:colOff>674413</xdr:colOff>
      <xdr:row>151</xdr:row>
      <xdr:rowOff>166413</xdr:rowOff>
    </xdr:from>
    <xdr:to>
      <xdr:col>16</xdr:col>
      <xdr:colOff>734155</xdr:colOff>
      <xdr:row>156</xdr:row>
      <xdr:rowOff>50731</xdr:rowOff>
    </xdr:to>
    <xdr:cxnSp macro="">
      <xdr:nvCxnSpPr>
        <xdr:cNvPr id="189" name="Straight Connector 188">
          <a:extLst>
            <a:ext uri="{FF2B5EF4-FFF2-40B4-BE49-F238E27FC236}">
              <a16:creationId xmlns:a16="http://schemas.microsoft.com/office/drawing/2014/main" id="{42F5A6D0-1BBA-706A-C5EF-777F919A5BE5}"/>
            </a:ext>
          </a:extLst>
        </xdr:cNvPr>
        <xdr:cNvCxnSpPr/>
      </xdr:nvCxnSpPr>
      <xdr:spPr>
        <a:xfrm flipH="1">
          <a:off x="13546890121" y="30598241"/>
          <a:ext cx="887431" cy="89155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15</xdr:col>
      <xdr:colOff>138895</xdr:colOff>
      <xdr:row>151</xdr:row>
      <xdr:rowOff>74887</xdr:rowOff>
    </xdr:from>
    <xdr:ext cx="88621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C6E4DC0-BA92-EFF0-D1F7-64E389140B71}"/>
                </a:ext>
              </a:extLst>
            </xdr:cNvPr>
            <xdr:cNvSpPr txBox="1"/>
          </xdr:nvSpPr>
          <xdr:spPr>
            <a:xfrm>
              <a:off x="13547426860" y="30506715"/>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C6E4DC0-BA92-EFF0-D1F7-64E389140B71}"/>
                </a:ext>
              </a:extLst>
            </xdr:cNvPr>
            <xdr:cNvSpPr txBox="1"/>
          </xdr:nvSpPr>
          <xdr:spPr>
            <a:xfrm>
              <a:off x="13547426860" y="30506715"/>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16</xdr:col>
      <xdr:colOff>455448</xdr:colOff>
      <xdr:row>154</xdr:row>
      <xdr:rowOff>197069</xdr:rowOff>
    </xdr:from>
    <xdr:to>
      <xdr:col>16</xdr:col>
      <xdr:colOff>573690</xdr:colOff>
      <xdr:row>155</xdr:row>
      <xdr:rowOff>113862</xdr:rowOff>
    </xdr:to>
    <xdr:sp macro="" textlink="">
      <xdr:nvSpPr>
        <xdr:cNvPr id="192" name="Oval 191">
          <a:extLst>
            <a:ext uri="{FF2B5EF4-FFF2-40B4-BE49-F238E27FC236}">
              <a16:creationId xmlns:a16="http://schemas.microsoft.com/office/drawing/2014/main" id="{30E8ED5C-A629-32D4-1AE5-1F874CB8B80B}"/>
            </a:ext>
          </a:extLst>
        </xdr:cNvPr>
        <xdr:cNvSpPr/>
      </xdr:nvSpPr>
      <xdr:spPr>
        <a:xfrm>
          <a:off x="13547050586" y="31233241"/>
          <a:ext cx="118242" cy="1182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16</xdr:col>
      <xdr:colOff>197069</xdr:colOff>
      <xdr:row>153</xdr:row>
      <xdr:rowOff>135758</xdr:rowOff>
    </xdr:from>
    <xdr:to>
      <xdr:col>16</xdr:col>
      <xdr:colOff>315311</xdr:colOff>
      <xdr:row>154</xdr:row>
      <xdr:rowOff>52552</xdr:rowOff>
    </xdr:to>
    <xdr:sp macro="" textlink="">
      <xdr:nvSpPr>
        <xdr:cNvPr id="193" name="Oval 192">
          <a:extLst>
            <a:ext uri="{FF2B5EF4-FFF2-40B4-BE49-F238E27FC236}">
              <a16:creationId xmlns:a16="http://schemas.microsoft.com/office/drawing/2014/main" id="{39159C1F-2A79-D4CF-2198-E7ADCEB5124B}"/>
            </a:ext>
          </a:extLst>
        </xdr:cNvPr>
        <xdr:cNvSpPr/>
      </xdr:nvSpPr>
      <xdr:spPr>
        <a:xfrm>
          <a:off x="13547308965" y="30970482"/>
          <a:ext cx="118242" cy="1182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288002</xdr:colOff>
      <xdr:row>155</xdr:row>
      <xdr:rowOff>63064</xdr:rowOff>
    </xdr:from>
    <xdr:to>
      <xdr:col>17</xdr:col>
      <xdr:colOff>512379</xdr:colOff>
      <xdr:row>155</xdr:row>
      <xdr:rowOff>91965</xdr:rowOff>
    </xdr:to>
    <xdr:cxnSp macro="">
      <xdr:nvCxnSpPr>
        <xdr:cNvPr id="195" name="Straight Connector 194">
          <a:extLst>
            <a:ext uri="{FF2B5EF4-FFF2-40B4-BE49-F238E27FC236}">
              <a16:creationId xmlns:a16="http://schemas.microsoft.com/office/drawing/2014/main" id="{61A013A8-7FC4-0443-BF50-4F4CFE4C2499}"/>
            </a:ext>
          </a:extLst>
        </xdr:cNvPr>
        <xdr:cNvCxnSpPr>
          <a:cxnSpLocks/>
        </xdr:cNvCxnSpPr>
      </xdr:nvCxnSpPr>
      <xdr:spPr>
        <a:xfrm flipV="1">
          <a:off x="13546284207" y="31300685"/>
          <a:ext cx="6845894" cy="289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402895</xdr:colOff>
      <xdr:row>154</xdr:row>
      <xdr:rowOff>157654</xdr:rowOff>
    </xdr:from>
    <xdr:to>
      <xdr:col>12</xdr:col>
      <xdr:colOff>599965</xdr:colOff>
      <xdr:row>155</xdr:row>
      <xdr:rowOff>157654</xdr:rowOff>
    </xdr:to>
    <xdr:sp macro="" textlink="">
      <xdr:nvSpPr>
        <xdr:cNvPr id="196" name="Oval 195">
          <a:extLst>
            <a:ext uri="{FF2B5EF4-FFF2-40B4-BE49-F238E27FC236}">
              <a16:creationId xmlns:a16="http://schemas.microsoft.com/office/drawing/2014/main" id="{57B6B4ED-89DE-E141-A6B9-439CBFD74A24}"/>
            </a:ext>
          </a:extLst>
        </xdr:cNvPr>
        <xdr:cNvSpPr/>
      </xdr:nvSpPr>
      <xdr:spPr>
        <a:xfrm>
          <a:off x="13550335069" y="31193826"/>
          <a:ext cx="197070" cy="2014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385378</xdr:colOff>
      <xdr:row>154</xdr:row>
      <xdr:rowOff>148895</xdr:rowOff>
    </xdr:from>
    <xdr:to>
      <xdr:col>9</xdr:col>
      <xdr:colOff>582448</xdr:colOff>
      <xdr:row>155</xdr:row>
      <xdr:rowOff>148895</xdr:rowOff>
    </xdr:to>
    <xdr:sp macro="" textlink="">
      <xdr:nvSpPr>
        <xdr:cNvPr id="197" name="Oval 196">
          <a:extLst>
            <a:ext uri="{FF2B5EF4-FFF2-40B4-BE49-F238E27FC236}">
              <a16:creationId xmlns:a16="http://schemas.microsoft.com/office/drawing/2014/main" id="{42AF2F1C-BEDD-7616-B023-FFFCEB357628}"/>
            </a:ext>
          </a:extLst>
        </xdr:cNvPr>
        <xdr:cNvSpPr/>
      </xdr:nvSpPr>
      <xdr:spPr>
        <a:xfrm>
          <a:off x="13552835655" y="31185067"/>
          <a:ext cx="197070" cy="2014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309898</xdr:colOff>
      <xdr:row>153</xdr:row>
      <xdr:rowOff>150651</xdr:rowOff>
    </xdr:from>
    <xdr:to>
      <xdr:col>17</xdr:col>
      <xdr:colOff>534275</xdr:colOff>
      <xdr:row>153</xdr:row>
      <xdr:rowOff>179552</xdr:rowOff>
    </xdr:to>
    <xdr:cxnSp macro="">
      <xdr:nvCxnSpPr>
        <xdr:cNvPr id="198" name="Straight Connector 197">
          <a:extLst>
            <a:ext uri="{FF2B5EF4-FFF2-40B4-BE49-F238E27FC236}">
              <a16:creationId xmlns:a16="http://schemas.microsoft.com/office/drawing/2014/main" id="{401CC793-6A17-8266-44B7-85694C23A0EF}"/>
            </a:ext>
          </a:extLst>
        </xdr:cNvPr>
        <xdr:cNvCxnSpPr/>
      </xdr:nvCxnSpPr>
      <xdr:spPr>
        <a:xfrm flipV="1">
          <a:off x="13546262311" y="30985375"/>
          <a:ext cx="6845894" cy="289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766378</xdr:colOff>
      <xdr:row>153</xdr:row>
      <xdr:rowOff>39412</xdr:rowOff>
    </xdr:from>
    <xdr:to>
      <xdr:col>10</xdr:col>
      <xdr:colOff>135758</xdr:colOff>
      <xdr:row>154</xdr:row>
      <xdr:rowOff>39413</xdr:rowOff>
    </xdr:to>
    <xdr:sp macro="" textlink="">
      <xdr:nvSpPr>
        <xdr:cNvPr id="199" name="Oval 198">
          <a:extLst>
            <a:ext uri="{FF2B5EF4-FFF2-40B4-BE49-F238E27FC236}">
              <a16:creationId xmlns:a16="http://schemas.microsoft.com/office/drawing/2014/main" id="{FD2A0303-4E88-14B3-6C16-BBDEDFE4EBE2}"/>
            </a:ext>
          </a:extLst>
        </xdr:cNvPr>
        <xdr:cNvSpPr/>
      </xdr:nvSpPr>
      <xdr:spPr>
        <a:xfrm>
          <a:off x="13552454655" y="30874136"/>
          <a:ext cx="197070" cy="2014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12</xdr:col>
      <xdr:colOff>205826</xdr:colOff>
      <xdr:row>153</xdr:row>
      <xdr:rowOff>52551</xdr:rowOff>
    </xdr:from>
    <xdr:to>
      <xdr:col>12</xdr:col>
      <xdr:colOff>402896</xdr:colOff>
      <xdr:row>154</xdr:row>
      <xdr:rowOff>52552</xdr:rowOff>
    </xdr:to>
    <xdr:sp macro="" textlink="">
      <xdr:nvSpPr>
        <xdr:cNvPr id="200" name="Oval 199">
          <a:extLst>
            <a:ext uri="{FF2B5EF4-FFF2-40B4-BE49-F238E27FC236}">
              <a16:creationId xmlns:a16="http://schemas.microsoft.com/office/drawing/2014/main" id="{E3BCD435-3561-63AB-E3A7-8D71BDF4E8A3}"/>
            </a:ext>
          </a:extLst>
        </xdr:cNvPr>
        <xdr:cNvSpPr/>
      </xdr:nvSpPr>
      <xdr:spPr>
        <a:xfrm>
          <a:off x="13550532138" y="30887275"/>
          <a:ext cx="197070" cy="2014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499241</xdr:colOff>
      <xdr:row>187</xdr:row>
      <xdr:rowOff>96344</xdr:rowOff>
    </xdr:from>
    <xdr:to>
      <xdr:col>8</xdr:col>
      <xdr:colOff>499241</xdr:colOff>
      <xdr:row>197</xdr:row>
      <xdr:rowOff>48173</xdr:rowOff>
    </xdr:to>
    <xdr:cxnSp macro="">
      <xdr:nvCxnSpPr>
        <xdr:cNvPr id="202" name="Straight Arrow Connector 201">
          <a:extLst>
            <a:ext uri="{FF2B5EF4-FFF2-40B4-BE49-F238E27FC236}">
              <a16:creationId xmlns:a16="http://schemas.microsoft.com/office/drawing/2014/main" id="{DF1B4369-80C7-9AB4-6CF0-3159CB101FAB}"/>
            </a:ext>
          </a:extLst>
        </xdr:cNvPr>
        <xdr:cNvCxnSpPr/>
      </xdr:nvCxnSpPr>
      <xdr:spPr>
        <a:xfrm flipV="1">
          <a:off x="13553746552" y="37780310"/>
          <a:ext cx="0" cy="1966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608724</xdr:colOff>
      <xdr:row>195</xdr:row>
      <xdr:rowOff>122620</xdr:rowOff>
    </xdr:from>
    <xdr:to>
      <xdr:col>8</xdr:col>
      <xdr:colOff>691931</xdr:colOff>
      <xdr:row>195</xdr:row>
      <xdr:rowOff>131379</xdr:rowOff>
    </xdr:to>
    <xdr:cxnSp macro="">
      <xdr:nvCxnSpPr>
        <xdr:cNvPr id="203" name="Straight Arrow Connector 202">
          <a:extLst>
            <a:ext uri="{FF2B5EF4-FFF2-40B4-BE49-F238E27FC236}">
              <a16:creationId xmlns:a16="http://schemas.microsoft.com/office/drawing/2014/main" id="{ADC8CC69-4230-654A-1A91-F0541F32E585}"/>
            </a:ext>
          </a:extLst>
        </xdr:cNvPr>
        <xdr:cNvCxnSpPr/>
      </xdr:nvCxnSpPr>
      <xdr:spPr>
        <a:xfrm flipV="1">
          <a:off x="13553553862" y="39418172"/>
          <a:ext cx="1738586" cy="8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13137</xdr:colOff>
      <xdr:row>189</xdr:row>
      <xdr:rowOff>17517</xdr:rowOff>
    </xdr:from>
    <xdr:to>
      <xdr:col>8</xdr:col>
      <xdr:colOff>166414</xdr:colOff>
      <xdr:row>194</xdr:row>
      <xdr:rowOff>109483</xdr:rowOff>
    </xdr:to>
    <xdr:cxnSp macro="">
      <xdr:nvCxnSpPr>
        <xdr:cNvPr id="207" name="Straight Connector 206">
          <a:extLst>
            <a:ext uri="{FF2B5EF4-FFF2-40B4-BE49-F238E27FC236}">
              <a16:creationId xmlns:a16="http://schemas.microsoft.com/office/drawing/2014/main" id="{2426A6EF-DC38-2A30-B85C-36C52587F209}"/>
            </a:ext>
          </a:extLst>
        </xdr:cNvPr>
        <xdr:cNvCxnSpPr/>
      </xdr:nvCxnSpPr>
      <xdr:spPr>
        <a:xfrm flipV="1">
          <a:off x="13554079379" y="38104379"/>
          <a:ext cx="980966" cy="109920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105103</xdr:colOff>
      <xdr:row>188</xdr:row>
      <xdr:rowOff>183931</xdr:rowOff>
    </xdr:from>
    <xdr:to>
      <xdr:col>8</xdr:col>
      <xdr:colOff>197069</xdr:colOff>
      <xdr:row>194</xdr:row>
      <xdr:rowOff>105104</xdr:rowOff>
    </xdr:to>
    <xdr:cxnSp macro="">
      <xdr:nvCxnSpPr>
        <xdr:cNvPr id="208" name="Straight Connector 207">
          <a:extLst>
            <a:ext uri="{FF2B5EF4-FFF2-40B4-BE49-F238E27FC236}">
              <a16:creationId xmlns:a16="http://schemas.microsoft.com/office/drawing/2014/main" id="{C0F704B5-F4F7-D4F7-0C25-8DE452F688E8}"/>
            </a:ext>
          </a:extLst>
        </xdr:cNvPr>
        <xdr:cNvCxnSpPr/>
      </xdr:nvCxnSpPr>
      <xdr:spPr>
        <a:xfrm>
          <a:off x="13554048724" y="38069345"/>
          <a:ext cx="919655" cy="112986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569311</xdr:colOff>
      <xdr:row>188</xdr:row>
      <xdr:rowOff>68316</xdr:rowOff>
    </xdr:from>
    <xdr:ext cx="461479"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EDBD5A6-A98E-EAC1-32E8-90B98CBBD891}"/>
                </a:ext>
              </a:extLst>
            </xdr:cNvPr>
            <xdr:cNvSpPr txBox="1"/>
          </xdr:nvSpPr>
          <xdr:spPr>
            <a:xfrm>
              <a:off x="13554870382" y="37953730"/>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1" name="TextBox 210">
              <a:extLst>
                <a:ext uri="{FF2B5EF4-FFF2-40B4-BE49-F238E27FC236}">
                  <a16:creationId xmlns:a16="http://schemas.microsoft.com/office/drawing/2014/main" id="{9EDBD5A6-A98E-EAC1-32E8-90B98CBBD891}"/>
                </a:ext>
              </a:extLst>
            </xdr:cNvPr>
            <xdr:cNvSpPr txBox="1"/>
          </xdr:nvSpPr>
          <xdr:spPr>
            <a:xfrm>
              <a:off x="13554870382" y="37953730"/>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_0</a:t>
              </a:r>
              <a:endParaRPr lang="en-US" sz="1100"/>
            </a:p>
          </xdr:txBody>
        </xdr:sp>
      </mc:Fallback>
    </mc:AlternateContent>
    <xdr:clientData/>
  </xdr:oneCellAnchor>
  <xdr:oneCellAnchor>
    <xdr:from>
      <xdr:col>6</xdr:col>
      <xdr:colOff>635000</xdr:colOff>
      <xdr:row>194</xdr:row>
      <xdr:rowOff>15765</xdr:rowOff>
    </xdr:from>
    <xdr:ext cx="461479"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3969905A-5A55-C6E7-E9C3-0C672372914B}"/>
                </a:ext>
              </a:extLst>
            </xdr:cNvPr>
            <xdr:cNvSpPr txBox="1"/>
          </xdr:nvSpPr>
          <xdr:spPr>
            <a:xfrm>
              <a:off x="13554804693" y="39109868"/>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3969905A-5A55-C6E7-E9C3-0C672372914B}"/>
                </a:ext>
              </a:extLst>
            </xdr:cNvPr>
            <xdr:cNvSpPr txBox="1"/>
          </xdr:nvSpPr>
          <xdr:spPr>
            <a:xfrm>
              <a:off x="13554804693" y="39109868"/>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12</xdr:col>
      <xdr:colOff>499241</xdr:colOff>
      <xdr:row>187</xdr:row>
      <xdr:rowOff>96344</xdr:rowOff>
    </xdr:from>
    <xdr:to>
      <xdr:col>12</xdr:col>
      <xdr:colOff>499241</xdr:colOff>
      <xdr:row>197</xdr:row>
      <xdr:rowOff>48173</xdr:rowOff>
    </xdr:to>
    <xdr:cxnSp macro="">
      <xdr:nvCxnSpPr>
        <xdr:cNvPr id="213" name="Straight Arrow Connector 212">
          <a:extLst>
            <a:ext uri="{FF2B5EF4-FFF2-40B4-BE49-F238E27FC236}">
              <a16:creationId xmlns:a16="http://schemas.microsoft.com/office/drawing/2014/main" id="{EEDEC598-A813-514C-BA54-C81A4B096274}"/>
            </a:ext>
          </a:extLst>
        </xdr:cNvPr>
        <xdr:cNvCxnSpPr/>
      </xdr:nvCxnSpPr>
      <xdr:spPr>
        <a:xfrm flipV="1">
          <a:off x="13553746552" y="37780310"/>
          <a:ext cx="0" cy="1966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608724</xdr:colOff>
      <xdr:row>195</xdr:row>
      <xdr:rowOff>122620</xdr:rowOff>
    </xdr:from>
    <xdr:to>
      <xdr:col>12</xdr:col>
      <xdr:colOff>691931</xdr:colOff>
      <xdr:row>195</xdr:row>
      <xdr:rowOff>131379</xdr:rowOff>
    </xdr:to>
    <xdr:cxnSp macro="">
      <xdr:nvCxnSpPr>
        <xdr:cNvPr id="214" name="Straight Arrow Connector 213">
          <a:extLst>
            <a:ext uri="{FF2B5EF4-FFF2-40B4-BE49-F238E27FC236}">
              <a16:creationId xmlns:a16="http://schemas.microsoft.com/office/drawing/2014/main" id="{CDAF9EE9-6C6D-0E48-87E6-D69E0A3FF095}"/>
            </a:ext>
          </a:extLst>
        </xdr:cNvPr>
        <xdr:cNvCxnSpPr/>
      </xdr:nvCxnSpPr>
      <xdr:spPr>
        <a:xfrm flipV="1">
          <a:off x="13553553862" y="39418172"/>
          <a:ext cx="1738586" cy="8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13137</xdr:colOff>
      <xdr:row>189</xdr:row>
      <xdr:rowOff>17517</xdr:rowOff>
    </xdr:from>
    <xdr:to>
      <xdr:col>12</xdr:col>
      <xdr:colOff>166414</xdr:colOff>
      <xdr:row>194</xdr:row>
      <xdr:rowOff>109483</xdr:rowOff>
    </xdr:to>
    <xdr:cxnSp macro="">
      <xdr:nvCxnSpPr>
        <xdr:cNvPr id="215" name="Straight Connector 214">
          <a:extLst>
            <a:ext uri="{FF2B5EF4-FFF2-40B4-BE49-F238E27FC236}">
              <a16:creationId xmlns:a16="http://schemas.microsoft.com/office/drawing/2014/main" id="{D94D107F-CC88-8148-BC4F-9E2C2AA77FBC}"/>
            </a:ext>
          </a:extLst>
        </xdr:cNvPr>
        <xdr:cNvCxnSpPr/>
      </xdr:nvCxnSpPr>
      <xdr:spPr>
        <a:xfrm flipV="1">
          <a:off x="13554079379" y="38104379"/>
          <a:ext cx="980966" cy="109920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105103</xdr:colOff>
      <xdr:row>188</xdr:row>
      <xdr:rowOff>183931</xdr:rowOff>
    </xdr:from>
    <xdr:to>
      <xdr:col>12</xdr:col>
      <xdr:colOff>197069</xdr:colOff>
      <xdr:row>194</xdr:row>
      <xdr:rowOff>105104</xdr:rowOff>
    </xdr:to>
    <xdr:cxnSp macro="">
      <xdr:nvCxnSpPr>
        <xdr:cNvPr id="216" name="Straight Connector 215">
          <a:extLst>
            <a:ext uri="{FF2B5EF4-FFF2-40B4-BE49-F238E27FC236}">
              <a16:creationId xmlns:a16="http://schemas.microsoft.com/office/drawing/2014/main" id="{2C3C1207-F15B-174C-AAEB-AB04DC0A1F35}"/>
            </a:ext>
          </a:extLst>
        </xdr:cNvPr>
        <xdr:cNvCxnSpPr/>
      </xdr:nvCxnSpPr>
      <xdr:spPr>
        <a:xfrm>
          <a:off x="13554048724" y="38069345"/>
          <a:ext cx="919655" cy="112986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420414</xdr:colOff>
      <xdr:row>189</xdr:row>
      <xdr:rowOff>78827</xdr:rowOff>
    </xdr:from>
    <xdr:to>
      <xdr:col>7</xdr:col>
      <xdr:colOff>573690</xdr:colOff>
      <xdr:row>194</xdr:row>
      <xdr:rowOff>170793</xdr:rowOff>
    </xdr:to>
    <xdr:cxnSp macro="">
      <xdr:nvCxnSpPr>
        <xdr:cNvPr id="219" name="Straight Connector 218">
          <a:extLst>
            <a:ext uri="{FF2B5EF4-FFF2-40B4-BE49-F238E27FC236}">
              <a16:creationId xmlns:a16="http://schemas.microsoft.com/office/drawing/2014/main" id="{53B3E5ED-62D2-9291-BBEC-FCBD27A6DA4E}"/>
            </a:ext>
          </a:extLst>
        </xdr:cNvPr>
        <xdr:cNvCxnSpPr/>
      </xdr:nvCxnSpPr>
      <xdr:spPr>
        <a:xfrm flipV="1">
          <a:off x="13554499792" y="38165689"/>
          <a:ext cx="980966" cy="109920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131380</xdr:colOff>
      <xdr:row>188</xdr:row>
      <xdr:rowOff>164661</xdr:rowOff>
    </xdr:from>
    <xdr:ext cx="461479"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1819A8F1-80E4-A735-59EC-D35D1B306EB4}"/>
                </a:ext>
              </a:extLst>
            </xdr:cNvPr>
            <xdr:cNvSpPr txBox="1"/>
          </xdr:nvSpPr>
          <xdr:spPr>
            <a:xfrm>
              <a:off x="13555308313" y="3805007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1819A8F1-80E4-A735-59EC-D35D1B306EB4}"/>
                </a:ext>
              </a:extLst>
            </xdr:cNvPr>
            <xdr:cNvSpPr txBox="1"/>
          </xdr:nvSpPr>
          <xdr:spPr>
            <a:xfrm>
              <a:off x="13555308313" y="3805007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_1</a:t>
              </a:r>
              <a:endParaRPr lang="en-US" sz="1100"/>
            </a:p>
          </xdr:txBody>
        </xdr:sp>
      </mc:Fallback>
    </mc:AlternateContent>
    <xdr:clientData/>
  </xdr:oneCellAnchor>
  <xdr:twoCellAnchor>
    <xdr:from>
      <xdr:col>7</xdr:col>
      <xdr:colOff>468585</xdr:colOff>
      <xdr:row>191</xdr:row>
      <xdr:rowOff>127000</xdr:rowOff>
    </xdr:from>
    <xdr:to>
      <xdr:col>7</xdr:col>
      <xdr:colOff>595585</xdr:colOff>
      <xdr:row>192</xdr:row>
      <xdr:rowOff>61310</xdr:rowOff>
    </xdr:to>
    <xdr:sp macro="" textlink="">
      <xdr:nvSpPr>
        <xdr:cNvPr id="221" name="Oval 220">
          <a:extLst>
            <a:ext uri="{FF2B5EF4-FFF2-40B4-BE49-F238E27FC236}">
              <a16:creationId xmlns:a16="http://schemas.microsoft.com/office/drawing/2014/main" id="{E586A9E5-29EF-5FAB-4963-A40A80660E4A}"/>
            </a:ext>
          </a:extLst>
        </xdr:cNvPr>
        <xdr:cNvSpPr/>
      </xdr:nvSpPr>
      <xdr:spPr>
        <a:xfrm>
          <a:off x="13554477897" y="38616759"/>
          <a:ext cx="127000" cy="13575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232103</xdr:colOff>
      <xdr:row>192</xdr:row>
      <xdr:rowOff>197069</xdr:rowOff>
    </xdr:from>
    <xdr:to>
      <xdr:col>7</xdr:col>
      <xdr:colOff>359103</xdr:colOff>
      <xdr:row>193</xdr:row>
      <xdr:rowOff>131379</xdr:rowOff>
    </xdr:to>
    <xdr:sp macro="" textlink="">
      <xdr:nvSpPr>
        <xdr:cNvPr id="222" name="Oval 221">
          <a:extLst>
            <a:ext uri="{FF2B5EF4-FFF2-40B4-BE49-F238E27FC236}">
              <a16:creationId xmlns:a16="http://schemas.microsoft.com/office/drawing/2014/main" id="{706C5D65-AF85-49D4-07E8-DA71627896D3}"/>
            </a:ext>
          </a:extLst>
        </xdr:cNvPr>
        <xdr:cNvSpPr/>
      </xdr:nvSpPr>
      <xdr:spPr>
        <a:xfrm>
          <a:off x="13554714379" y="38888276"/>
          <a:ext cx="127000" cy="13575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11</xdr:col>
      <xdr:colOff>398517</xdr:colOff>
      <xdr:row>189</xdr:row>
      <xdr:rowOff>183931</xdr:rowOff>
    </xdr:from>
    <xdr:to>
      <xdr:col>12</xdr:col>
      <xdr:colOff>490483</xdr:colOff>
      <xdr:row>195</xdr:row>
      <xdr:rowOff>105103</xdr:rowOff>
    </xdr:to>
    <xdr:cxnSp macro="">
      <xdr:nvCxnSpPr>
        <xdr:cNvPr id="223" name="Straight Connector 222">
          <a:extLst>
            <a:ext uri="{FF2B5EF4-FFF2-40B4-BE49-F238E27FC236}">
              <a16:creationId xmlns:a16="http://schemas.microsoft.com/office/drawing/2014/main" id="{25CB471B-0111-166E-D10F-FE1BCC98027F}"/>
            </a:ext>
          </a:extLst>
        </xdr:cNvPr>
        <xdr:cNvCxnSpPr/>
      </xdr:nvCxnSpPr>
      <xdr:spPr>
        <a:xfrm>
          <a:off x="13550444551" y="38270793"/>
          <a:ext cx="919656" cy="112986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446690</xdr:colOff>
      <xdr:row>191</xdr:row>
      <xdr:rowOff>91966</xdr:rowOff>
    </xdr:from>
    <xdr:to>
      <xdr:col>11</xdr:col>
      <xdr:colOff>604344</xdr:colOff>
      <xdr:row>192</xdr:row>
      <xdr:rowOff>87587</xdr:rowOff>
    </xdr:to>
    <xdr:sp macro="" textlink="">
      <xdr:nvSpPr>
        <xdr:cNvPr id="224" name="Oval 223">
          <a:extLst>
            <a:ext uri="{FF2B5EF4-FFF2-40B4-BE49-F238E27FC236}">
              <a16:creationId xmlns:a16="http://schemas.microsoft.com/office/drawing/2014/main" id="{B9898FBD-FAEE-7E69-16B9-5F06DAEB9BAE}"/>
            </a:ext>
          </a:extLst>
        </xdr:cNvPr>
        <xdr:cNvSpPr/>
      </xdr:nvSpPr>
      <xdr:spPr>
        <a:xfrm>
          <a:off x="13551158380" y="38581725"/>
          <a:ext cx="157654" cy="19706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11</xdr:col>
      <xdr:colOff>709448</xdr:colOff>
      <xdr:row>193</xdr:row>
      <xdr:rowOff>1</xdr:rowOff>
    </xdr:from>
    <xdr:to>
      <xdr:col>12</xdr:col>
      <xdr:colOff>8758</xdr:colOff>
      <xdr:row>193</xdr:row>
      <xdr:rowOff>135759</xdr:rowOff>
    </xdr:to>
    <xdr:sp macro="" textlink="">
      <xdr:nvSpPr>
        <xdr:cNvPr id="225" name="Oval 224">
          <a:extLst>
            <a:ext uri="{FF2B5EF4-FFF2-40B4-BE49-F238E27FC236}">
              <a16:creationId xmlns:a16="http://schemas.microsoft.com/office/drawing/2014/main" id="{CFDE6014-BF4F-6B7B-5799-E567FCFB6F7B}"/>
            </a:ext>
          </a:extLst>
        </xdr:cNvPr>
        <xdr:cNvSpPr/>
      </xdr:nvSpPr>
      <xdr:spPr>
        <a:xfrm>
          <a:off x="13550926276" y="38892656"/>
          <a:ext cx="127000" cy="13575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7</xdr:col>
      <xdr:colOff>83206</xdr:colOff>
      <xdr:row>190</xdr:row>
      <xdr:rowOff>175173</xdr:rowOff>
    </xdr:from>
    <xdr:to>
      <xdr:col>7</xdr:col>
      <xdr:colOff>284654</xdr:colOff>
      <xdr:row>191</xdr:row>
      <xdr:rowOff>175172</xdr:rowOff>
    </xdr:to>
    <xdr:cxnSp macro="">
      <xdr:nvCxnSpPr>
        <xdr:cNvPr id="228" name="Straight Arrow Connector 227">
          <a:extLst>
            <a:ext uri="{FF2B5EF4-FFF2-40B4-BE49-F238E27FC236}">
              <a16:creationId xmlns:a16="http://schemas.microsoft.com/office/drawing/2014/main" id="{FEDCDF2B-4017-2D4F-895E-ED57B46EFBBC}"/>
            </a:ext>
          </a:extLst>
        </xdr:cNvPr>
        <xdr:cNvCxnSpPr/>
      </xdr:nvCxnSpPr>
      <xdr:spPr>
        <a:xfrm>
          <a:off x="13554788828" y="38463483"/>
          <a:ext cx="201448" cy="2014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713827</xdr:colOff>
      <xdr:row>191</xdr:row>
      <xdr:rowOff>35034</xdr:rowOff>
    </xdr:from>
    <xdr:to>
      <xdr:col>12</xdr:col>
      <xdr:colOff>56930</xdr:colOff>
      <xdr:row>192</xdr:row>
      <xdr:rowOff>21897</xdr:rowOff>
    </xdr:to>
    <xdr:cxnSp macro="">
      <xdr:nvCxnSpPr>
        <xdr:cNvPr id="229" name="Straight Arrow Connector 228">
          <a:extLst>
            <a:ext uri="{FF2B5EF4-FFF2-40B4-BE49-F238E27FC236}">
              <a16:creationId xmlns:a16="http://schemas.microsoft.com/office/drawing/2014/main" id="{CE1D87E8-63B1-84F5-9CB3-5C734DB452E6}"/>
            </a:ext>
          </a:extLst>
        </xdr:cNvPr>
        <xdr:cNvCxnSpPr/>
      </xdr:nvCxnSpPr>
      <xdr:spPr>
        <a:xfrm flipH="1">
          <a:off x="13550878104" y="38524793"/>
          <a:ext cx="170793" cy="188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350344</xdr:colOff>
      <xdr:row>228</xdr:row>
      <xdr:rowOff>43793</xdr:rowOff>
    </xdr:from>
    <xdr:to>
      <xdr:col>6</xdr:col>
      <xdr:colOff>731344</xdr:colOff>
      <xdr:row>229</xdr:row>
      <xdr:rowOff>43793</xdr:rowOff>
    </xdr:to>
    <xdr:sp macro="" textlink="">
      <xdr:nvSpPr>
        <xdr:cNvPr id="231" name="Rectangle 230">
          <a:extLst>
            <a:ext uri="{FF2B5EF4-FFF2-40B4-BE49-F238E27FC236}">
              <a16:creationId xmlns:a16="http://schemas.microsoft.com/office/drawing/2014/main" id="{1E8963A3-F374-C21A-3BB0-EC8F2BF39435}"/>
            </a:ext>
          </a:extLst>
        </xdr:cNvPr>
        <xdr:cNvSpPr/>
      </xdr:nvSpPr>
      <xdr:spPr>
        <a:xfrm>
          <a:off x="13555169828" y="92456000"/>
          <a:ext cx="2036379" cy="20144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סך הוצאת הצרכן על פטל</a:t>
          </a:r>
          <a:endParaRPr lang="en-US" sz="1100"/>
        </a:p>
      </xdr:txBody>
    </xdr:sp>
    <xdr:clientData/>
  </xdr:twoCellAnchor>
  <xdr:twoCellAnchor>
    <xdr:from>
      <xdr:col>0</xdr:col>
      <xdr:colOff>757621</xdr:colOff>
      <xdr:row>229</xdr:row>
      <xdr:rowOff>43793</xdr:rowOff>
    </xdr:from>
    <xdr:to>
      <xdr:col>3</xdr:col>
      <xdr:colOff>310931</xdr:colOff>
      <xdr:row>230</xdr:row>
      <xdr:rowOff>43793</xdr:rowOff>
    </xdr:to>
    <xdr:sp macro="" textlink="">
      <xdr:nvSpPr>
        <xdr:cNvPr id="232" name="Rectangle 231">
          <a:extLst>
            <a:ext uri="{FF2B5EF4-FFF2-40B4-BE49-F238E27FC236}">
              <a16:creationId xmlns:a16="http://schemas.microsoft.com/office/drawing/2014/main" id="{F9291967-F635-20BD-0477-3F934EAD3719}"/>
            </a:ext>
          </a:extLst>
        </xdr:cNvPr>
        <xdr:cNvSpPr/>
      </xdr:nvSpPr>
      <xdr:spPr>
        <a:xfrm>
          <a:off x="13558073310" y="92657448"/>
          <a:ext cx="2036379" cy="20144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היא בלתי תלויה בהכנסה</a:t>
          </a:r>
          <a:endParaRPr lang="en-US" sz="1100"/>
        </a:p>
      </xdr:txBody>
    </xdr:sp>
    <xdr:clientData/>
  </xdr:twoCellAnchor>
  <xdr:twoCellAnchor>
    <xdr:from>
      <xdr:col>6</xdr:col>
      <xdr:colOff>565150</xdr:colOff>
      <xdr:row>279</xdr:row>
      <xdr:rowOff>177800</xdr:rowOff>
    </xdr:from>
    <xdr:to>
      <xdr:col>6</xdr:col>
      <xdr:colOff>565150</xdr:colOff>
      <xdr:row>289</xdr:row>
      <xdr:rowOff>107950</xdr:rowOff>
    </xdr:to>
    <xdr:cxnSp macro="">
      <xdr:nvCxnSpPr>
        <xdr:cNvPr id="235" name="Straight Arrow Connector 234">
          <a:extLst>
            <a:ext uri="{FF2B5EF4-FFF2-40B4-BE49-F238E27FC236}">
              <a16:creationId xmlns:a16="http://schemas.microsoft.com/office/drawing/2014/main" id="{F635BAE4-614F-B04D-B7E7-ACB524127992}"/>
            </a:ext>
          </a:extLst>
        </xdr:cNvPr>
        <xdr:cNvCxnSpPr/>
      </xdr:nvCxnSpPr>
      <xdr:spPr>
        <a:xfrm flipV="1">
          <a:off x="13519473850" y="93472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289</xdr:row>
      <xdr:rowOff>95250</xdr:rowOff>
    </xdr:from>
    <xdr:to>
      <xdr:col>6</xdr:col>
      <xdr:colOff>762000</xdr:colOff>
      <xdr:row>289</xdr:row>
      <xdr:rowOff>107950</xdr:rowOff>
    </xdr:to>
    <xdr:cxnSp macro="">
      <xdr:nvCxnSpPr>
        <xdr:cNvPr id="236" name="Straight Arrow Connector 235">
          <a:extLst>
            <a:ext uri="{FF2B5EF4-FFF2-40B4-BE49-F238E27FC236}">
              <a16:creationId xmlns:a16="http://schemas.microsoft.com/office/drawing/2014/main" id="{B3BE1507-68FD-3F4F-8B21-B87EB9959AE8}"/>
            </a:ext>
          </a:extLst>
        </xdr:cNvPr>
        <xdr:cNvCxnSpPr/>
      </xdr:nvCxnSpPr>
      <xdr:spPr>
        <a:xfrm>
          <a:off x="13519277000" y="112966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281</xdr:row>
      <xdr:rowOff>88900</xdr:rowOff>
    </xdr:from>
    <xdr:to>
      <xdr:col>6</xdr:col>
      <xdr:colOff>292100</xdr:colOff>
      <xdr:row>287</xdr:row>
      <xdr:rowOff>44450</xdr:rowOff>
    </xdr:to>
    <xdr:cxnSp macro="">
      <xdr:nvCxnSpPr>
        <xdr:cNvPr id="237" name="Straight Connector 236">
          <a:extLst>
            <a:ext uri="{FF2B5EF4-FFF2-40B4-BE49-F238E27FC236}">
              <a16:creationId xmlns:a16="http://schemas.microsoft.com/office/drawing/2014/main" id="{A6513AFE-ADFB-234B-9856-18003B64719B}"/>
            </a:ext>
          </a:extLst>
        </xdr:cNvPr>
        <xdr:cNvCxnSpPr/>
      </xdr:nvCxnSpPr>
      <xdr:spPr>
        <a:xfrm>
          <a:off x="13519746900" y="96647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280</xdr:row>
      <xdr:rowOff>44450</xdr:rowOff>
    </xdr:from>
    <xdr:to>
      <xdr:col>10</xdr:col>
      <xdr:colOff>558800</xdr:colOff>
      <xdr:row>289</xdr:row>
      <xdr:rowOff>177800</xdr:rowOff>
    </xdr:to>
    <xdr:cxnSp macro="">
      <xdr:nvCxnSpPr>
        <xdr:cNvPr id="238" name="Straight Arrow Connector 237">
          <a:extLst>
            <a:ext uri="{FF2B5EF4-FFF2-40B4-BE49-F238E27FC236}">
              <a16:creationId xmlns:a16="http://schemas.microsoft.com/office/drawing/2014/main" id="{F776F28F-4B27-684A-83B3-59BC0C3F616C}"/>
            </a:ext>
          </a:extLst>
        </xdr:cNvPr>
        <xdr:cNvCxnSpPr/>
      </xdr:nvCxnSpPr>
      <xdr:spPr>
        <a:xfrm flipV="1">
          <a:off x="13516178200" y="94170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289</xdr:row>
      <xdr:rowOff>88900</xdr:rowOff>
    </xdr:from>
    <xdr:to>
      <xdr:col>10</xdr:col>
      <xdr:colOff>742950</xdr:colOff>
      <xdr:row>289</xdr:row>
      <xdr:rowOff>101600</xdr:rowOff>
    </xdr:to>
    <xdr:cxnSp macro="">
      <xdr:nvCxnSpPr>
        <xdr:cNvPr id="239" name="Straight Arrow Connector 238">
          <a:extLst>
            <a:ext uri="{FF2B5EF4-FFF2-40B4-BE49-F238E27FC236}">
              <a16:creationId xmlns:a16="http://schemas.microsoft.com/office/drawing/2014/main" id="{39D70047-3463-F943-9F62-38D5A94DCD44}"/>
            </a:ext>
          </a:extLst>
        </xdr:cNvPr>
        <xdr:cNvCxnSpPr/>
      </xdr:nvCxnSpPr>
      <xdr:spPr>
        <a:xfrm>
          <a:off x="13515994050" y="112903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281</xdr:row>
      <xdr:rowOff>31750</xdr:rowOff>
    </xdr:from>
    <xdr:to>
      <xdr:col>10</xdr:col>
      <xdr:colOff>355600</xdr:colOff>
      <xdr:row>286</xdr:row>
      <xdr:rowOff>190500</xdr:rowOff>
    </xdr:to>
    <xdr:cxnSp macro="">
      <xdr:nvCxnSpPr>
        <xdr:cNvPr id="240" name="Straight Connector 239">
          <a:extLst>
            <a:ext uri="{FF2B5EF4-FFF2-40B4-BE49-F238E27FC236}">
              <a16:creationId xmlns:a16="http://schemas.microsoft.com/office/drawing/2014/main" id="{5AE5EE27-C05A-A941-BFCF-53414D811C52}"/>
            </a:ext>
          </a:extLst>
        </xdr:cNvPr>
        <xdr:cNvCxnSpPr/>
      </xdr:nvCxnSpPr>
      <xdr:spPr>
        <a:xfrm>
          <a:off x="13516381400" y="96075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280</xdr:row>
      <xdr:rowOff>19050</xdr:rowOff>
    </xdr:from>
    <xdr:to>
      <xdr:col>3</xdr:col>
      <xdr:colOff>412750</xdr:colOff>
      <xdr:row>289</xdr:row>
      <xdr:rowOff>152400</xdr:rowOff>
    </xdr:to>
    <xdr:cxnSp macro="">
      <xdr:nvCxnSpPr>
        <xdr:cNvPr id="241" name="Straight Arrow Connector 240">
          <a:extLst>
            <a:ext uri="{FF2B5EF4-FFF2-40B4-BE49-F238E27FC236}">
              <a16:creationId xmlns:a16="http://schemas.microsoft.com/office/drawing/2014/main" id="{5FBAAF48-50DF-9042-9262-970E1794922F}"/>
            </a:ext>
          </a:extLst>
        </xdr:cNvPr>
        <xdr:cNvCxnSpPr/>
      </xdr:nvCxnSpPr>
      <xdr:spPr>
        <a:xfrm flipV="1">
          <a:off x="13522102750" y="93916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289</xdr:row>
      <xdr:rowOff>95250</xdr:rowOff>
    </xdr:from>
    <xdr:to>
      <xdr:col>3</xdr:col>
      <xdr:colOff>571500</xdr:colOff>
      <xdr:row>289</xdr:row>
      <xdr:rowOff>107950</xdr:rowOff>
    </xdr:to>
    <xdr:cxnSp macro="">
      <xdr:nvCxnSpPr>
        <xdr:cNvPr id="242" name="Straight Arrow Connector 241">
          <a:extLst>
            <a:ext uri="{FF2B5EF4-FFF2-40B4-BE49-F238E27FC236}">
              <a16:creationId xmlns:a16="http://schemas.microsoft.com/office/drawing/2014/main" id="{4170DA05-CB6A-D24F-B2A1-35EC3025225B}"/>
            </a:ext>
          </a:extLst>
        </xdr:cNvPr>
        <xdr:cNvCxnSpPr/>
      </xdr:nvCxnSpPr>
      <xdr:spPr>
        <a:xfrm>
          <a:off x="13521944000" y="112966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647700</xdr:colOff>
      <xdr:row>280</xdr:row>
      <xdr:rowOff>171450</xdr:rowOff>
    </xdr:from>
    <xdr:to>
      <xdr:col>2</xdr:col>
      <xdr:colOff>425450</xdr:colOff>
      <xdr:row>286</xdr:row>
      <xdr:rowOff>127000</xdr:rowOff>
    </xdr:to>
    <xdr:cxnSp macro="">
      <xdr:nvCxnSpPr>
        <xdr:cNvPr id="243" name="Straight Connector 242">
          <a:extLst>
            <a:ext uri="{FF2B5EF4-FFF2-40B4-BE49-F238E27FC236}">
              <a16:creationId xmlns:a16="http://schemas.microsoft.com/office/drawing/2014/main" id="{ED1BD797-ECA1-A749-9F0D-790EEF763870}"/>
            </a:ext>
          </a:extLst>
        </xdr:cNvPr>
        <xdr:cNvCxnSpPr/>
      </xdr:nvCxnSpPr>
      <xdr:spPr>
        <a:xfrm>
          <a:off x="13522915550" y="95440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406400</xdr:colOff>
      <xdr:row>298</xdr:row>
      <xdr:rowOff>12700</xdr:rowOff>
    </xdr:from>
    <xdr:to>
      <xdr:col>6</xdr:col>
      <xdr:colOff>406400</xdr:colOff>
      <xdr:row>307</xdr:row>
      <xdr:rowOff>146050</xdr:rowOff>
    </xdr:to>
    <xdr:cxnSp macro="">
      <xdr:nvCxnSpPr>
        <xdr:cNvPr id="244" name="Straight Arrow Connector 243">
          <a:extLst>
            <a:ext uri="{FF2B5EF4-FFF2-40B4-BE49-F238E27FC236}">
              <a16:creationId xmlns:a16="http://schemas.microsoft.com/office/drawing/2014/main" id="{450096E7-D067-574F-A441-33FE0DE74AF5}"/>
            </a:ext>
          </a:extLst>
        </xdr:cNvPr>
        <xdr:cNvCxnSpPr/>
      </xdr:nvCxnSpPr>
      <xdr:spPr>
        <a:xfrm flipV="1">
          <a:off x="13519632600" y="130429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723900</xdr:colOff>
      <xdr:row>307</xdr:row>
      <xdr:rowOff>88900</xdr:rowOff>
    </xdr:from>
    <xdr:to>
      <xdr:col>6</xdr:col>
      <xdr:colOff>742950</xdr:colOff>
      <xdr:row>307</xdr:row>
      <xdr:rowOff>101600</xdr:rowOff>
    </xdr:to>
    <xdr:cxnSp macro="">
      <xdr:nvCxnSpPr>
        <xdr:cNvPr id="245" name="Straight Arrow Connector 244">
          <a:extLst>
            <a:ext uri="{FF2B5EF4-FFF2-40B4-BE49-F238E27FC236}">
              <a16:creationId xmlns:a16="http://schemas.microsoft.com/office/drawing/2014/main" id="{5F05672A-6B13-C04A-A70C-84A6642CAD08}"/>
            </a:ext>
          </a:extLst>
        </xdr:cNvPr>
        <xdr:cNvCxnSpPr/>
      </xdr:nvCxnSpPr>
      <xdr:spPr>
        <a:xfrm>
          <a:off x="13519296050" y="149479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482600</xdr:colOff>
      <xdr:row>299</xdr:row>
      <xdr:rowOff>133350</xdr:rowOff>
    </xdr:from>
    <xdr:to>
      <xdr:col>6</xdr:col>
      <xdr:colOff>215900</xdr:colOff>
      <xdr:row>305</xdr:row>
      <xdr:rowOff>184150</xdr:rowOff>
    </xdr:to>
    <xdr:cxnSp macro="">
      <xdr:nvCxnSpPr>
        <xdr:cNvPr id="246" name="Straight Connector 245">
          <a:extLst>
            <a:ext uri="{FF2B5EF4-FFF2-40B4-BE49-F238E27FC236}">
              <a16:creationId xmlns:a16="http://schemas.microsoft.com/office/drawing/2014/main" id="{FEECB89D-7A13-E341-9A49-7A2197996E46}"/>
            </a:ext>
          </a:extLst>
        </xdr:cNvPr>
        <xdr:cNvCxnSpPr/>
      </xdr:nvCxnSpPr>
      <xdr:spPr>
        <a:xfrm flipV="1">
          <a:off x="13519823100" y="133667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406400</xdr:colOff>
      <xdr:row>319</xdr:row>
      <xdr:rowOff>12700</xdr:rowOff>
    </xdr:from>
    <xdr:to>
      <xdr:col>5</xdr:col>
      <xdr:colOff>406400</xdr:colOff>
      <xdr:row>328</xdr:row>
      <xdr:rowOff>146050</xdr:rowOff>
    </xdr:to>
    <xdr:cxnSp macro="">
      <xdr:nvCxnSpPr>
        <xdr:cNvPr id="247" name="Straight Arrow Connector 246">
          <a:extLst>
            <a:ext uri="{FF2B5EF4-FFF2-40B4-BE49-F238E27FC236}">
              <a16:creationId xmlns:a16="http://schemas.microsoft.com/office/drawing/2014/main" id="{44C15F12-5495-414E-9288-195FEA40994E}"/>
            </a:ext>
          </a:extLst>
        </xdr:cNvPr>
        <xdr:cNvCxnSpPr/>
      </xdr:nvCxnSpPr>
      <xdr:spPr>
        <a:xfrm flipV="1">
          <a:off x="13520458100" y="173101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328</xdr:row>
      <xdr:rowOff>88900</xdr:rowOff>
    </xdr:from>
    <xdr:to>
      <xdr:col>5</xdr:col>
      <xdr:colOff>742950</xdr:colOff>
      <xdr:row>328</xdr:row>
      <xdr:rowOff>101600</xdr:rowOff>
    </xdr:to>
    <xdr:cxnSp macro="">
      <xdr:nvCxnSpPr>
        <xdr:cNvPr id="248" name="Straight Arrow Connector 247">
          <a:extLst>
            <a:ext uri="{FF2B5EF4-FFF2-40B4-BE49-F238E27FC236}">
              <a16:creationId xmlns:a16="http://schemas.microsoft.com/office/drawing/2014/main" id="{B8E491EB-7154-F849-A906-665378BDFBA6}"/>
            </a:ext>
          </a:extLst>
        </xdr:cNvPr>
        <xdr:cNvCxnSpPr/>
      </xdr:nvCxnSpPr>
      <xdr:spPr>
        <a:xfrm>
          <a:off x="13520121550" y="192151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320</xdr:row>
      <xdr:rowOff>133350</xdr:rowOff>
    </xdr:from>
    <xdr:to>
      <xdr:col>5</xdr:col>
      <xdr:colOff>215900</xdr:colOff>
      <xdr:row>326</xdr:row>
      <xdr:rowOff>184150</xdr:rowOff>
    </xdr:to>
    <xdr:cxnSp macro="">
      <xdr:nvCxnSpPr>
        <xdr:cNvPr id="249" name="Straight Connector 248">
          <a:extLst>
            <a:ext uri="{FF2B5EF4-FFF2-40B4-BE49-F238E27FC236}">
              <a16:creationId xmlns:a16="http://schemas.microsoft.com/office/drawing/2014/main" id="{3863D97D-8ACC-BB4B-8F34-7384D8FD5D98}"/>
            </a:ext>
          </a:extLst>
        </xdr:cNvPr>
        <xdr:cNvCxnSpPr/>
      </xdr:nvCxnSpPr>
      <xdr:spPr>
        <a:xfrm flipV="1">
          <a:off x="13520648600" y="176339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320</xdr:row>
      <xdr:rowOff>135467</xdr:rowOff>
    </xdr:from>
    <xdr:to>
      <xdr:col>5</xdr:col>
      <xdr:colOff>91017</xdr:colOff>
      <xdr:row>326</xdr:row>
      <xdr:rowOff>91017</xdr:rowOff>
    </xdr:to>
    <xdr:cxnSp macro="">
      <xdr:nvCxnSpPr>
        <xdr:cNvPr id="250" name="Straight Connector 249">
          <a:extLst>
            <a:ext uri="{FF2B5EF4-FFF2-40B4-BE49-F238E27FC236}">
              <a16:creationId xmlns:a16="http://schemas.microsoft.com/office/drawing/2014/main" id="{585BFC13-C5CE-BC40-8C52-4A4927E80193}"/>
            </a:ext>
          </a:extLst>
        </xdr:cNvPr>
        <xdr:cNvCxnSpPr/>
      </xdr:nvCxnSpPr>
      <xdr:spPr>
        <a:xfrm>
          <a:off x="13520773483" y="176360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254000</xdr:colOff>
      <xdr:row>323</xdr:row>
      <xdr:rowOff>127000</xdr:rowOff>
    </xdr:from>
    <xdr:to>
      <xdr:col>4</xdr:col>
      <xdr:colOff>262467</xdr:colOff>
      <xdr:row>328</xdr:row>
      <xdr:rowOff>118533</xdr:rowOff>
    </xdr:to>
    <xdr:cxnSp macro="">
      <xdr:nvCxnSpPr>
        <xdr:cNvPr id="251" name="Straight Connector 250">
          <a:extLst>
            <a:ext uri="{FF2B5EF4-FFF2-40B4-BE49-F238E27FC236}">
              <a16:creationId xmlns:a16="http://schemas.microsoft.com/office/drawing/2014/main" id="{DE642C77-3CE7-D746-A2F8-64A7361BE24F}"/>
            </a:ext>
          </a:extLst>
        </xdr:cNvPr>
        <xdr:cNvCxnSpPr/>
      </xdr:nvCxnSpPr>
      <xdr:spPr>
        <a:xfrm flipH="1">
          <a:off x="13521427533" y="18237200"/>
          <a:ext cx="8467" cy="10075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254000</xdr:colOff>
      <xdr:row>323</xdr:row>
      <xdr:rowOff>67733</xdr:rowOff>
    </xdr:from>
    <xdr:to>
      <xdr:col>5</xdr:col>
      <xdr:colOff>397933</xdr:colOff>
      <xdr:row>323</xdr:row>
      <xdr:rowOff>67733</xdr:rowOff>
    </xdr:to>
    <xdr:cxnSp macro="">
      <xdr:nvCxnSpPr>
        <xdr:cNvPr id="252" name="Straight Connector 251">
          <a:extLst>
            <a:ext uri="{FF2B5EF4-FFF2-40B4-BE49-F238E27FC236}">
              <a16:creationId xmlns:a16="http://schemas.microsoft.com/office/drawing/2014/main" id="{AB2202C0-1EC7-A144-8722-01136FC9306B}"/>
            </a:ext>
          </a:extLst>
        </xdr:cNvPr>
        <xdr:cNvCxnSpPr/>
      </xdr:nvCxnSpPr>
      <xdr:spPr>
        <a:xfrm flipH="1">
          <a:off x="13520466567" y="18177933"/>
          <a:ext cx="969433"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565150</xdr:colOff>
      <xdr:row>335</xdr:row>
      <xdr:rowOff>177800</xdr:rowOff>
    </xdr:from>
    <xdr:to>
      <xdr:col>6</xdr:col>
      <xdr:colOff>565150</xdr:colOff>
      <xdr:row>345</xdr:row>
      <xdr:rowOff>107950</xdr:rowOff>
    </xdr:to>
    <xdr:cxnSp macro="">
      <xdr:nvCxnSpPr>
        <xdr:cNvPr id="253" name="Straight Arrow Connector 252">
          <a:extLst>
            <a:ext uri="{FF2B5EF4-FFF2-40B4-BE49-F238E27FC236}">
              <a16:creationId xmlns:a16="http://schemas.microsoft.com/office/drawing/2014/main" id="{7148F311-D23F-F04F-8043-028753C88708}"/>
            </a:ext>
          </a:extLst>
        </xdr:cNvPr>
        <xdr:cNvCxnSpPr/>
      </xdr:nvCxnSpPr>
      <xdr:spPr>
        <a:xfrm flipV="1">
          <a:off x="13519473850" y="207264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345</xdr:row>
      <xdr:rowOff>95250</xdr:rowOff>
    </xdr:from>
    <xdr:to>
      <xdr:col>6</xdr:col>
      <xdr:colOff>762000</xdr:colOff>
      <xdr:row>345</xdr:row>
      <xdr:rowOff>107950</xdr:rowOff>
    </xdr:to>
    <xdr:cxnSp macro="">
      <xdr:nvCxnSpPr>
        <xdr:cNvPr id="254" name="Straight Arrow Connector 253">
          <a:extLst>
            <a:ext uri="{FF2B5EF4-FFF2-40B4-BE49-F238E27FC236}">
              <a16:creationId xmlns:a16="http://schemas.microsoft.com/office/drawing/2014/main" id="{196FF60A-F1B9-2240-B9BA-E157B0BB147C}"/>
            </a:ext>
          </a:extLst>
        </xdr:cNvPr>
        <xdr:cNvCxnSpPr/>
      </xdr:nvCxnSpPr>
      <xdr:spPr>
        <a:xfrm>
          <a:off x="13519277000" y="226758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337</xdr:row>
      <xdr:rowOff>88900</xdr:rowOff>
    </xdr:from>
    <xdr:to>
      <xdr:col>6</xdr:col>
      <xdr:colOff>292100</xdr:colOff>
      <xdr:row>343</xdr:row>
      <xdr:rowOff>44450</xdr:rowOff>
    </xdr:to>
    <xdr:cxnSp macro="">
      <xdr:nvCxnSpPr>
        <xdr:cNvPr id="255" name="Straight Connector 254">
          <a:extLst>
            <a:ext uri="{FF2B5EF4-FFF2-40B4-BE49-F238E27FC236}">
              <a16:creationId xmlns:a16="http://schemas.microsoft.com/office/drawing/2014/main" id="{25C375FB-7444-E846-9A02-F635801692A9}"/>
            </a:ext>
          </a:extLst>
        </xdr:cNvPr>
        <xdr:cNvCxnSpPr/>
      </xdr:nvCxnSpPr>
      <xdr:spPr>
        <a:xfrm>
          <a:off x="13519746900" y="210439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336</xdr:row>
      <xdr:rowOff>44450</xdr:rowOff>
    </xdr:from>
    <xdr:to>
      <xdr:col>10</xdr:col>
      <xdr:colOff>558800</xdr:colOff>
      <xdr:row>345</xdr:row>
      <xdr:rowOff>177800</xdr:rowOff>
    </xdr:to>
    <xdr:cxnSp macro="">
      <xdr:nvCxnSpPr>
        <xdr:cNvPr id="256" name="Straight Arrow Connector 255">
          <a:extLst>
            <a:ext uri="{FF2B5EF4-FFF2-40B4-BE49-F238E27FC236}">
              <a16:creationId xmlns:a16="http://schemas.microsoft.com/office/drawing/2014/main" id="{C66C72EA-7D2E-F54D-A995-C87EDFE4600A}"/>
            </a:ext>
          </a:extLst>
        </xdr:cNvPr>
        <xdr:cNvCxnSpPr/>
      </xdr:nvCxnSpPr>
      <xdr:spPr>
        <a:xfrm flipV="1">
          <a:off x="13516178200" y="207962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345</xdr:row>
      <xdr:rowOff>88900</xdr:rowOff>
    </xdr:from>
    <xdr:to>
      <xdr:col>10</xdr:col>
      <xdr:colOff>742950</xdr:colOff>
      <xdr:row>345</xdr:row>
      <xdr:rowOff>101600</xdr:rowOff>
    </xdr:to>
    <xdr:cxnSp macro="">
      <xdr:nvCxnSpPr>
        <xdr:cNvPr id="257" name="Straight Arrow Connector 256">
          <a:extLst>
            <a:ext uri="{FF2B5EF4-FFF2-40B4-BE49-F238E27FC236}">
              <a16:creationId xmlns:a16="http://schemas.microsoft.com/office/drawing/2014/main" id="{04FBE66F-BC46-A94E-A3BA-8C2D60826647}"/>
            </a:ext>
          </a:extLst>
        </xdr:cNvPr>
        <xdr:cNvCxnSpPr/>
      </xdr:nvCxnSpPr>
      <xdr:spPr>
        <a:xfrm>
          <a:off x="13515994050" y="226695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337</xdr:row>
      <xdr:rowOff>26681</xdr:rowOff>
    </xdr:from>
    <xdr:to>
      <xdr:col>10</xdr:col>
      <xdr:colOff>138740</xdr:colOff>
      <xdr:row>342</xdr:row>
      <xdr:rowOff>190500</xdr:rowOff>
    </xdr:to>
    <xdr:cxnSp macro="">
      <xdr:nvCxnSpPr>
        <xdr:cNvPr id="258" name="Straight Connector 257">
          <a:extLst>
            <a:ext uri="{FF2B5EF4-FFF2-40B4-BE49-F238E27FC236}">
              <a16:creationId xmlns:a16="http://schemas.microsoft.com/office/drawing/2014/main" id="{CDB1A2E5-E6A9-1D40-A9BA-C275C6AEEDC9}"/>
            </a:ext>
          </a:extLst>
        </xdr:cNvPr>
        <xdr:cNvCxnSpPr/>
      </xdr:nvCxnSpPr>
      <xdr:spPr>
        <a:xfrm>
          <a:off x="13516598260" y="20981681"/>
          <a:ext cx="1211890" cy="11798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336</xdr:row>
      <xdr:rowOff>19050</xdr:rowOff>
    </xdr:from>
    <xdr:to>
      <xdr:col>3</xdr:col>
      <xdr:colOff>412750</xdr:colOff>
      <xdr:row>345</xdr:row>
      <xdr:rowOff>152400</xdr:rowOff>
    </xdr:to>
    <xdr:cxnSp macro="">
      <xdr:nvCxnSpPr>
        <xdr:cNvPr id="259" name="Straight Arrow Connector 258">
          <a:extLst>
            <a:ext uri="{FF2B5EF4-FFF2-40B4-BE49-F238E27FC236}">
              <a16:creationId xmlns:a16="http://schemas.microsoft.com/office/drawing/2014/main" id="{ED9C8C67-9339-ED46-B67A-328707652714}"/>
            </a:ext>
          </a:extLst>
        </xdr:cNvPr>
        <xdr:cNvCxnSpPr/>
      </xdr:nvCxnSpPr>
      <xdr:spPr>
        <a:xfrm flipV="1">
          <a:off x="13522102750" y="207708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345</xdr:row>
      <xdr:rowOff>95250</xdr:rowOff>
    </xdr:from>
    <xdr:to>
      <xdr:col>3</xdr:col>
      <xdr:colOff>571500</xdr:colOff>
      <xdr:row>345</xdr:row>
      <xdr:rowOff>107950</xdr:rowOff>
    </xdr:to>
    <xdr:cxnSp macro="">
      <xdr:nvCxnSpPr>
        <xdr:cNvPr id="260" name="Straight Arrow Connector 259">
          <a:extLst>
            <a:ext uri="{FF2B5EF4-FFF2-40B4-BE49-F238E27FC236}">
              <a16:creationId xmlns:a16="http://schemas.microsoft.com/office/drawing/2014/main" id="{D3A4CA9F-9988-E14D-8D25-7F5BCA4B6661}"/>
            </a:ext>
          </a:extLst>
        </xdr:cNvPr>
        <xdr:cNvCxnSpPr/>
      </xdr:nvCxnSpPr>
      <xdr:spPr>
        <a:xfrm>
          <a:off x="13521944000" y="226758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285750</xdr:colOff>
      <xdr:row>337</xdr:row>
      <xdr:rowOff>69850</xdr:rowOff>
    </xdr:from>
    <xdr:to>
      <xdr:col>3</xdr:col>
      <xdr:colOff>63500</xdr:colOff>
      <xdr:row>343</xdr:row>
      <xdr:rowOff>25400</xdr:rowOff>
    </xdr:to>
    <xdr:cxnSp macro="">
      <xdr:nvCxnSpPr>
        <xdr:cNvPr id="261" name="Straight Connector 260">
          <a:extLst>
            <a:ext uri="{FF2B5EF4-FFF2-40B4-BE49-F238E27FC236}">
              <a16:creationId xmlns:a16="http://schemas.microsoft.com/office/drawing/2014/main" id="{EEC6336C-AE40-4446-9EB4-505CC6E70345}"/>
            </a:ext>
          </a:extLst>
        </xdr:cNvPr>
        <xdr:cNvCxnSpPr/>
      </xdr:nvCxnSpPr>
      <xdr:spPr>
        <a:xfrm>
          <a:off x="13522452000" y="210248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558800</xdr:colOff>
      <xdr:row>336</xdr:row>
      <xdr:rowOff>44450</xdr:rowOff>
    </xdr:from>
    <xdr:to>
      <xdr:col>15</xdr:col>
      <xdr:colOff>558800</xdr:colOff>
      <xdr:row>345</xdr:row>
      <xdr:rowOff>177800</xdr:rowOff>
    </xdr:to>
    <xdr:cxnSp macro="">
      <xdr:nvCxnSpPr>
        <xdr:cNvPr id="262" name="Straight Arrow Connector 261">
          <a:extLst>
            <a:ext uri="{FF2B5EF4-FFF2-40B4-BE49-F238E27FC236}">
              <a16:creationId xmlns:a16="http://schemas.microsoft.com/office/drawing/2014/main" id="{6CA26136-FE84-C646-8E46-126B067BBDF8}"/>
            </a:ext>
          </a:extLst>
        </xdr:cNvPr>
        <xdr:cNvCxnSpPr/>
      </xdr:nvCxnSpPr>
      <xdr:spPr>
        <a:xfrm flipV="1">
          <a:off x="13512050700" y="207962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723900</xdr:colOff>
      <xdr:row>345</xdr:row>
      <xdr:rowOff>88900</xdr:rowOff>
    </xdr:from>
    <xdr:to>
      <xdr:col>15</xdr:col>
      <xdr:colOff>742950</xdr:colOff>
      <xdr:row>345</xdr:row>
      <xdr:rowOff>101600</xdr:rowOff>
    </xdr:to>
    <xdr:cxnSp macro="">
      <xdr:nvCxnSpPr>
        <xdr:cNvPr id="263" name="Straight Arrow Connector 262">
          <a:extLst>
            <a:ext uri="{FF2B5EF4-FFF2-40B4-BE49-F238E27FC236}">
              <a16:creationId xmlns:a16="http://schemas.microsoft.com/office/drawing/2014/main" id="{20CB80B2-36D1-B047-BDF0-1952158523B1}"/>
            </a:ext>
          </a:extLst>
        </xdr:cNvPr>
        <xdr:cNvCxnSpPr/>
      </xdr:nvCxnSpPr>
      <xdr:spPr>
        <a:xfrm>
          <a:off x="13511866550" y="226695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495300</xdr:colOff>
      <xdr:row>337</xdr:row>
      <xdr:rowOff>25400</xdr:rowOff>
    </xdr:from>
    <xdr:to>
      <xdr:col>14</xdr:col>
      <xdr:colOff>508000</xdr:colOff>
      <xdr:row>345</xdr:row>
      <xdr:rowOff>127000</xdr:rowOff>
    </xdr:to>
    <xdr:cxnSp macro="">
      <xdr:nvCxnSpPr>
        <xdr:cNvPr id="264" name="Straight Connector 263">
          <a:extLst>
            <a:ext uri="{FF2B5EF4-FFF2-40B4-BE49-F238E27FC236}">
              <a16:creationId xmlns:a16="http://schemas.microsoft.com/office/drawing/2014/main" id="{EDE51D28-6A13-CC4E-9668-31EB95F08B40}"/>
            </a:ext>
          </a:extLst>
        </xdr:cNvPr>
        <xdr:cNvCxnSpPr/>
      </xdr:nvCxnSpPr>
      <xdr:spPr>
        <a:xfrm flipH="1">
          <a:off x="13512927000" y="20980400"/>
          <a:ext cx="12700" cy="17272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234950</xdr:colOff>
      <xdr:row>336</xdr:row>
      <xdr:rowOff>158750</xdr:rowOff>
    </xdr:from>
    <xdr:to>
      <xdr:col>2</xdr:col>
      <xdr:colOff>12700</xdr:colOff>
      <xdr:row>342</xdr:row>
      <xdr:rowOff>114300</xdr:rowOff>
    </xdr:to>
    <xdr:cxnSp macro="">
      <xdr:nvCxnSpPr>
        <xdr:cNvPr id="265" name="Straight Connector 264">
          <a:extLst>
            <a:ext uri="{FF2B5EF4-FFF2-40B4-BE49-F238E27FC236}">
              <a16:creationId xmlns:a16="http://schemas.microsoft.com/office/drawing/2014/main" id="{6436FFF4-8780-6348-96DA-441953089F6C}"/>
            </a:ext>
          </a:extLst>
        </xdr:cNvPr>
        <xdr:cNvCxnSpPr/>
      </xdr:nvCxnSpPr>
      <xdr:spPr>
        <a:xfrm>
          <a:off x="13523328300" y="209105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419100</xdr:colOff>
      <xdr:row>338</xdr:row>
      <xdr:rowOff>114300</xdr:rowOff>
    </xdr:from>
    <xdr:to>
      <xdr:col>2</xdr:col>
      <xdr:colOff>501650</xdr:colOff>
      <xdr:row>338</xdr:row>
      <xdr:rowOff>120650</xdr:rowOff>
    </xdr:to>
    <xdr:cxnSp macro="">
      <xdr:nvCxnSpPr>
        <xdr:cNvPr id="266" name="Straight Arrow Connector 265">
          <a:extLst>
            <a:ext uri="{FF2B5EF4-FFF2-40B4-BE49-F238E27FC236}">
              <a16:creationId xmlns:a16="http://schemas.microsoft.com/office/drawing/2014/main" id="{7E0264A1-9042-EB4E-9A5E-51C3408D53DC}"/>
            </a:ext>
          </a:extLst>
        </xdr:cNvPr>
        <xdr:cNvCxnSpPr/>
      </xdr:nvCxnSpPr>
      <xdr:spPr>
        <a:xfrm flipV="1">
          <a:off x="13522839350" y="2127250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717550</xdr:colOff>
      <xdr:row>337</xdr:row>
      <xdr:rowOff>66675</xdr:rowOff>
    </xdr:from>
    <xdr:ext cx="647818"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60F6F8D5-AC7B-FE4B-9A8D-5EA974BD866F}"/>
                </a:ext>
              </a:extLst>
            </xdr:cNvPr>
            <xdr:cNvSpPr txBox="1"/>
          </xdr:nvSpPr>
          <xdr:spPr>
            <a:xfrm>
              <a:off x="13522801132" y="210216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60F6F8D5-AC7B-FE4B-9A8D-5EA974BD866F}"/>
                </a:ext>
              </a:extLst>
            </xdr:cNvPr>
            <xdr:cNvSpPr txBox="1"/>
          </xdr:nvSpPr>
          <xdr:spPr>
            <a:xfrm>
              <a:off x="13522801132" y="210216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0</xdr:col>
      <xdr:colOff>622300</xdr:colOff>
      <xdr:row>341</xdr:row>
      <xdr:rowOff>44450</xdr:rowOff>
    </xdr:from>
    <xdr:to>
      <xdr:col>1</xdr:col>
      <xdr:colOff>704850</xdr:colOff>
      <xdr:row>341</xdr:row>
      <xdr:rowOff>50800</xdr:rowOff>
    </xdr:to>
    <xdr:cxnSp macro="">
      <xdr:nvCxnSpPr>
        <xdr:cNvPr id="268" name="Straight Arrow Connector 267">
          <a:extLst>
            <a:ext uri="{FF2B5EF4-FFF2-40B4-BE49-F238E27FC236}">
              <a16:creationId xmlns:a16="http://schemas.microsoft.com/office/drawing/2014/main" id="{7A79D0B9-46C7-DE45-BCFC-31B338AE7B7D}"/>
            </a:ext>
          </a:extLst>
        </xdr:cNvPr>
        <xdr:cNvCxnSpPr/>
      </xdr:nvCxnSpPr>
      <xdr:spPr>
        <a:xfrm flipV="1">
          <a:off x="13523461650" y="2181225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787400</xdr:colOff>
      <xdr:row>340</xdr:row>
      <xdr:rowOff>73025</xdr:rowOff>
    </xdr:from>
    <xdr:ext cx="647818"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5F8218B-E595-8C4E-8F0E-47E5461EFC05}"/>
                </a:ext>
              </a:extLst>
            </xdr:cNvPr>
            <xdr:cNvSpPr txBox="1"/>
          </xdr:nvSpPr>
          <xdr:spPr>
            <a:xfrm>
              <a:off x="13523556782" y="216376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5F8218B-E595-8C4E-8F0E-47E5461EFC05}"/>
                </a:ext>
              </a:extLst>
            </xdr:cNvPr>
            <xdr:cNvSpPr txBox="1"/>
          </xdr:nvSpPr>
          <xdr:spPr>
            <a:xfrm>
              <a:off x="13523556782" y="216376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698500</xdr:colOff>
      <xdr:row>332</xdr:row>
      <xdr:rowOff>196850</xdr:rowOff>
    </xdr:from>
    <xdr:to>
      <xdr:col>2</xdr:col>
      <xdr:colOff>158750</xdr:colOff>
      <xdr:row>334</xdr:row>
      <xdr:rowOff>165100</xdr:rowOff>
    </xdr:to>
    <xdr:sp macro="" textlink="">
      <xdr:nvSpPr>
        <xdr:cNvPr id="270" name="Down Arrow 269">
          <a:extLst>
            <a:ext uri="{FF2B5EF4-FFF2-40B4-BE49-F238E27FC236}">
              <a16:creationId xmlns:a16="http://schemas.microsoft.com/office/drawing/2014/main" id="{171D4F9B-F1D6-8441-B678-3688BC37E35C}"/>
            </a:ext>
          </a:extLst>
        </xdr:cNvPr>
        <xdr:cNvSpPr/>
      </xdr:nvSpPr>
      <xdr:spPr>
        <a:xfrm>
          <a:off x="13523182250" y="20135850"/>
          <a:ext cx="285750" cy="3746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406400</xdr:colOff>
      <xdr:row>354</xdr:row>
      <xdr:rowOff>12700</xdr:rowOff>
    </xdr:from>
    <xdr:to>
      <xdr:col>5</xdr:col>
      <xdr:colOff>406400</xdr:colOff>
      <xdr:row>363</xdr:row>
      <xdr:rowOff>146050</xdr:rowOff>
    </xdr:to>
    <xdr:cxnSp macro="">
      <xdr:nvCxnSpPr>
        <xdr:cNvPr id="271" name="Straight Arrow Connector 270">
          <a:extLst>
            <a:ext uri="{FF2B5EF4-FFF2-40B4-BE49-F238E27FC236}">
              <a16:creationId xmlns:a16="http://schemas.microsoft.com/office/drawing/2014/main" id="{F9E2FE2C-159D-A446-97EB-E7C6AFA21BBE}"/>
            </a:ext>
          </a:extLst>
        </xdr:cNvPr>
        <xdr:cNvCxnSpPr/>
      </xdr:nvCxnSpPr>
      <xdr:spPr>
        <a:xfrm flipV="1">
          <a:off x="13520458100" y="244221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363</xdr:row>
      <xdr:rowOff>88900</xdr:rowOff>
    </xdr:from>
    <xdr:to>
      <xdr:col>5</xdr:col>
      <xdr:colOff>742950</xdr:colOff>
      <xdr:row>363</xdr:row>
      <xdr:rowOff>101600</xdr:rowOff>
    </xdr:to>
    <xdr:cxnSp macro="">
      <xdr:nvCxnSpPr>
        <xdr:cNvPr id="272" name="Straight Arrow Connector 271">
          <a:extLst>
            <a:ext uri="{FF2B5EF4-FFF2-40B4-BE49-F238E27FC236}">
              <a16:creationId xmlns:a16="http://schemas.microsoft.com/office/drawing/2014/main" id="{C6B179ED-7C4D-014D-9348-0504B9E8C295}"/>
            </a:ext>
          </a:extLst>
        </xdr:cNvPr>
        <xdr:cNvCxnSpPr/>
      </xdr:nvCxnSpPr>
      <xdr:spPr>
        <a:xfrm>
          <a:off x="13520121550" y="263271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355</xdr:row>
      <xdr:rowOff>133350</xdr:rowOff>
    </xdr:from>
    <xdr:to>
      <xdr:col>5</xdr:col>
      <xdr:colOff>215900</xdr:colOff>
      <xdr:row>361</xdr:row>
      <xdr:rowOff>184150</xdr:rowOff>
    </xdr:to>
    <xdr:cxnSp macro="">
      <xdr:nvCxnSpPr>
        <xdr:cNvPr id="273" name="Straight Connector 272">
          <a:extLst>
            <a:ext uri="{FF2B5EF4-FFF2-40B4-BE49-F238E27FC236}">
              <a16:creationId xmlns:a16="http://schemas.microsoft.com/office/drawing/2014/main" id="{896D3219-A6B1-6D4A-97FB-690F101994B7}"/>
            </a:ext>
          </a:extLst>
        </xdr:cNvPr>
        <xdr:cNvCxnSpPr/>
      </xdr:nvCxnSpPr>
      <xdr:spPr>
        <a:xfrm flipV="1">
          <a:off x="13520648600" y="247459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355</xdr:row>
      <xdr:rowOff>135467</xdr:rowOff>
    </xdr:from>
    <xdr:to>
      <xdr:col>5</xdr:col>
      <xdr:colOff>91017</xdr:colOff>
      <xdr:row>361</xdr:row>
      <xdr:rowOff>91017</xdr:rowOff>
    </xdr:to>
    <xdr:cxnSp macro="">
      <xdr:nvCxnSpPr>
        <xdr:cNvPr id="274" name="Straight Connector 273">
          <a:extLst>
            <a:ext uri="{FF2B5EF4-FFF2-40B4-BE49-F238E27FC236}">
              <a16:creationId xmlns:a16="http://schemas.microsoft.com/office/drawing/2014/main" id="{64DD8CB2-385F-2E4F-A9EE-852E1FE83357}"/>
            </a:ext>
          </a:extLst>
        </xdr:cNvPr>
        <xdr:cNvCxnSpPr/>
      </xdr:nvCxnSpPr>
      <xdr:spPr>
        <a:xfrm>
          <a:off x="13520773483" y="247480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254000</xdr:colOff>
      <xdr:row>358</xdr:row>
      <xdr:rowOff>127000</xdr:rowOff>
    </xdr:from>
    <xdr:to>
      <xdr:col>4</xdr:col>
      <xdr:colOff>262467</xdr:colOff>
      <xdr:row>363</xdr:row>
      <xdr:rowOff>118533</xdr:rowOff>
    </xdr:to>
    <xdr:cxnSp macro="">
      <xdr:nvCxnSpPr>
        <xdr:cNvPr id="275" name="Straight Connector 274">
          <a:extLst>
            <a:ext uri="{FF2B5EF4-FFF2-40B4-BE49-F238E27FC236}">
              <a16:creationId xmlns:a16="http://schemas.microsoft.com/office/drawing/2014/main" id="{992FC313-E576-2C4C-80FB-945364D84243}"/>
            </a:ext>
          </a:extLst>
        </xdr:cNvPr>
        <xdr:cNvCxnSpPr/>
      </xdr:nvCxnSpPr>
      <xdr:spPr>
        <a:xfrm flipH="1">
          <a:off x="13521427533" y="25349200"/>
          <a:ext cx="8467" cy="10075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254000</xdr:colOff>
      <xdr:row>358</xdr:row>
      <xdr:rowOff>67733</xdr:rowOff>
    </xdr:from>
    <xdr:to>
      <xdr:col>5</xdr:col>
      <xdr:colOff>397933</xdr:colOff>
      <xdr:row>358</xdr:row>
      <xdr:rowOff>67733</xdr:rowOff>
    </xdr:to>
    <xdr:cxnSp macro="">
      <xdr:nvCxnSpPr>
        <xdr:cNvPr id="276" name="Straight Connector 275">
          <a:extLst>
            <a:ext uri="{FF2B5EF4-FFF2-40B4-BE49-F238E27FC236}">
              <a16:creationId xmlns:a16="http://schemas.microsoft.com/office/drawing/2014/main" id="{E342DA95-F54D-CE42-BF2D-C3A6B3A6C136}"/>
            </a:ext>
          </a:extLst>
        </xdr:cNvPr>
        <xdr:cNvCxnSpPr/>
      </xdr:nvCxnSpPr>
      <xdr:spPr>
        <a:xfrm flipH="1">
          <a:off x="13520466567" y="25289933"/>
          <a:ext cx="969433"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304800</xdr:colOff>
      <xdr:row>355</xdr:row>
      <xdr:rowOff>95250</xdr:rowOff>
    </xdr:from>
    <xdr:to>
      <xdr:col>4</xdr:col>
      <xdr:colOff>806450</xdr:colOff>
      <xdr:row>355</xdr:row>
      <xdr:rowOff>95250</xdr:rowOff>
    </xdr:to>
    <xdr:cxnSp macro="">
      <xdr:nvCxnSpPr>
        <xdr:cNvPr id="277" name="Straight Arrow Connector 276">
          <a:extLst>
            <a:ext uri="{FF2B5EF4-FFF2-40B4-BE49-F238E27FC236}">
              <a16:creationId xmlns:a16="http://schemas.microsoft.com/office/drawing/2014/main" id="{5F787DD8-0B2D-3444-AA11-EB2B0D988A50}"/>
            </a:ext>
          </a:extLst>
        </xdr:cNvPr>
        <xdr:cNvCxnSpPr/>
      </xdr:nvCxnSpPr>
      <xdr:spPr>
        <a:xfrm>
          <a:off x="13520883550" y="24707850"/>
          <a:ext cx="5016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692006</xdr:colOff>
      <xdr:row>354</xdr:row>
      <xdr:rowOff>86067</xdr:rowOff>
    </xdr:from>
    <xdr:to>
      <xdr:col>4</xdr:col>
      <xdr:colOff>469756</xdr:colOff>
      <xdr:row>360</xdr:row>
      <xdr:rowOff>41617</xdr:rowOff>
    </xdr:to>
    <xdr:cxnSp macro="">
      <xdr:nvCxnSpPr>
        <xdr:cNvPr id="278" name="Straight Connector 277">
          <a:extLst>
            <a:ext uri="{FF2B5EF4-FFF2-40B4-BE49-F238E27FC236}">
              <a16:creationId xmlns:a16="http://schemas.microsoft.com/office/drawing/2014/main" id="{69BF6269-914D-0D45-AAA7-B93F783419C1}"/>
            </a:ext>
          </a:extLst>
        </xdr:cNvPr>
        <xdr:cNvCxnSpPr/>
      </xdr:nvCxnSpPr>
      <xdr:spPr>
        <a:xfrm>
          <a:off x="13521220244" y="244954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184150</xdr:colOff>
      <xdr:row>322</xdr:row>
      <xdr:rowOff>184150</xdr:rowOff>
    </xdr:from>
    <xdr:to>
      <xdr:col>4</xdr:col>
      <xdr:colOff>361950</xdr:colOff>
      <xdr:row>323</xdr:row>
      <xdr:rowOff>177800</xdr:rowOff>
    </xdr:to>
    <xdr:sp macro="" textlink="">
      <xdr:nvSpPr>
        <xdr:cNvPr id="279" name="Oval 278">
          <a:extLst>
            <a:ext uri="{FF2B5EF4-FFF2-40B4-BE49-F238E27FC236}">
              <a16:creationId xmlns:a16="http://schemas.microsoft.com/office/drawing/2014/main" id="{31660334-A5F2-0D42-9FC4-777A674FB62E}"/>
            </a:ext>
          </a:extLst>
        </xdr:cNvPr>
        <xdr:cNvSpPr/>
      </xdr:nvSpPr>
      <xdr:spPr>
        <a:xfrm>
          <a:off x="13521328050" y="180911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165100</xdr:colOff>
      <xdr:row>357</xdr:row>
      <xdr:rowOff>184150</xdr:rowOff>
    </xdr:from>
    <xdr:to>
      <xdr:col>4</xdr:col>
      <xdr:colOff>342900</xdr:colOff>
      <xdr:row>358</xdr:row>
      <xdr:rowOff>177800</xdr:rowOff>
    </xdr:to>
    <xdr:sp macro="" textlink="">
      <xdr:nvSpPr>
        <xdr:cNvPr id="280" name="Oval 279">
          <a:extLst>
            <a:ext uri="{FF2B5EF4-FFF2-40B4-BE49-F238E27FC236}">
              <a16:creationId xmlns:a16="http://schemas.microsoft.com/office/drawing/2014/main" id="{8A2D221A-4FDE-574B-8147-FD097CC051D7}"/>
            </a:ext>
          </a:extLst>
        </xdr:cNvPr>
        <xdr:cNvSpPr/>
      </xdr:nvSpPr>
      <xdr:spPr>
        <a:xfrm>
          <a:off x="13521347100" y="252031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656309</xdr:colOff>
      <xdr:row>356</xdr:row>
      <xdr:rowOff>63284</xdr:rowOff>
    </xdr:from>
    <xdr:to>
      <xdr:col>4</xdr:col>
      <xdr:colOff>8609</xdr:colOff>
      <xdr:row>357</xdr:row>
      <xdr:rowOff>56934</xdr:rowOff>
    </xdr:to>
    <xdr:sp macro="" textlink="">
      <xdr:nvSpPr>
        <xdr:cNvPr id="281" name="Oval 280">
          <a:extLst>
            <a:ext uri="{FF2B5EF4-FFF2-40B4-BE49-F238E27FC236}">
              <a16:creationId xmlns:a16="http://schemas.microsoft.com/office/drawing/2014/main" id="{B672CBAE-B6BC-544C-B681-87621A870E36}"/>
            </a:ext>
          </a:extLst>
        </xdr:cNvPr>
        <xdr:cNvSpPr/>
      </xdr:nvSpPr>
      <xdr:spPr>
        <a:xfrm>
          <a:off x="13521681391" y="24879084"/>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717550</xdr:colOff>
      <xdr:row>357</xdr:row>
      <xdr:rowOff>101600</xdr:rowOff>
    </xdr:from>
    <xdr:to>
      <xdr:col>3</xdr:col>
      <xdr:colOff>723900</xdr:colOff>
      <xdr:row>363</xdr:row>
      <xdr:rowOff>95250</xdr:rowOff>
    </xdr:to>
    <xdr:cxnSp macro="">
      <xdr:nvCxnSpPr>
        <xdr:cNvPr id="282" name="Straight Connector 281">
          <a:extLst>
            <a:ext uri="{FF2B5EF4-FFF2-40B4-BE49-F238E27FC236}">
              <a16:creationId xmlns:a16="http://schemas.microsoft.com/office/drawing/2014/main" id="{7B650A35-6B17-244D-AC2E-FFBBCCB2ED9A}"/>
            </a:ext>
          </a:extLst>
        </xdr:cNvPr>
        <xdr:cNvCxnSpPr/>
      </xdr:nvCxnSpPr>
      <xdr:spPr>
        <a:xfrm>
          <a:off x="13521791600" y="25120600"/>
          <a:ext cx="6350" cy="121285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50800</xdr:colOff>
      <xdr:row>356</xdr:row>
      <xdr:rowOff>152400</xdr:rowOff>
    </xdr:from>
    <xdr:to>
      <xdr:col>5</xdr:col>
      <xdr:colOff>406400</xdr:colOff>
      <xdr:row>356</xdr:row>
      <xdr:rowOff>165100</xdr:rowOff>
    </xdr:to>
    <xdr:cxnSp macro="">
      <xdr:nvCxnSpPr>
        <xdr:cNvPr id="283" name="Straight Connector 282">
          <a:extLst>
            <a:ext uri="{FF2B5EF4-FFF2-40B4-BE49-F238E27FC236}">
              <a16:creationId xmlns:a16="http://schemas.microsoft.com/office/drawing/2014/main" id="{DC38337F-24D9-624C-AFA6-2D31A7672A54}"/>
            </a:ext>
          </a:extLst>
        </xdr:cNvPr>
        <xdr:cNvCxnSpPr/>
      </xdr:nvCxnSpPr>
      <xdr:spPr>
        <a:xfrm flipH="1" flipV="1">
          <a:off x="13520458100" y="24968200"/>
          <a:ext cx="1181100" cy="1270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406400</xdr:colOff>
      <xdr:row>392</xdr:row>
      <xdr:rowOff>190500</xdr:rowOff>
    </xdr:from>
    <xdr:to>
      <xdr:col>5</xdr:col>
      <xdr:colOff>406400</xdr:colOff>
      <xdr:row>402</xdr:row>
      <xdr:rowOff>120650</xdr:rowOff>
    </xdr:to>
    <xdr:cxnSp macro="">
      <xdr:nvCxnSpPr>
        <xdr:cNvPr id="284" name="Straight Arrow Connector 283">
          <a:extLst>
            <a:ext uri="{FF2B5EF4-FFF2-40B4-BE49-F238E27FC236}">
              <a16:creationId xmlns:a16="http://schemas.microsoft.com/office/drawing/2014/main" id="{F2B826EF-4F47-8049-982A-269EBAC76DA9}"/>
            </a:ext>
          </a:extLst>
        </xdr:cNvPr>
        <xdr:cNvCxnSpPr/>
      </xdr:nvCxnSpPr>
      <xdr:spPr>
        <a:xfrm flipV="1">
          <a:off x="13520458100" y="323215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402</xdr:row>
      <xdr:rowOff>95250</xdr:rowOff>
    </xdr:from>
    <xdr:to>
      <xdr:col>5</xdr:col>
      <xdr:colOff>762000</xdr:colOff>
      <xdr:row>402</xdr:row>
      <xdr:rowOff>107950</xdr:rowOff>
    </xdr:to>
    <xdr:cxnSp macro="">
      <xdr:nvCxnSpPr>
        <xdr:cNvPr id="285" name="Straight Arrow Connector 284">
          <a:extLst>
            <a:ext uri="{FF2B5EF4-FFF2-40B4-BE49-F238E27FC236}">
              <a16:creationId xmlns:a16="http://schemas.microsoft.com/office/drawing/2014/main" id="{BAB3EBE7-F904-7141-AE81-B729615EFF39}"/>
            </a:ext>
          </a:extLst>
        </xdr:cNvPr>
        <xdr:cNvCxnSpPr/>
      </xdr:nvCxnSpPr>
      <xdr:spPr>
        <a:xfrm>
          <a:off x="13520102500" y="342582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552450</xdr:colOff>
      <xdr:row>394</xdr:row>
      <xdr:rowOff>101600</xdr:rowOff>
    </xdr:from>
    <xdr:to>
      <xdr:col>5</xdr:col>
      <xdr:colOff>330200</xdr:colOff>
      <xdr:row>400</xdr:row>
      <xdr:rowOff>57150</xdr:rowOff>
    </xdr:to>
    <xdr:cxnSp macro="">
      <xdr:nvCxnSpPr>
        <xdr:cNvPr id="286" name="Straight Connector 285">
          <a:extLst>
            <a:ext uri="{FF2B5EF4-FFF2-40B4-BE49-F238E27FC236}">
              <a16:creationId xmlns:a16="http://schemas.microsoft.com/office/drawing/2014/main" id="{200C0838-F022-D241-8D9A-88C721016E57}"/>
            </a:ext>
          </a:extLst>
        </xdr:cNvPr>
        <xdr:cNvCxnSpPr/>
      </xdr:nvCxnSpPr>
      <xdr:spPr>
        <a:xfrm>
          <a:off x="13520534300" y="326390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742950</xdr:colOff>
      <xdr:row>399</xdr:row>
      <xdr:rowOff>107950</xdr:rowOff>
    </xdr:from>
    <xdr:to>
      <xdr:col>5</xdr:col>
      <xdr:colOff>577850</xdr:colOff>
      <xdr:row>399</xdr:row>
      <xdr:rowOff>107950</xdr:rowOff>
    </xdr:to>
    <xdr:cxnSp macro="">
      <xdr:nvCxnSpPr>
        <xdr:cNvPr id="287" name="Straight Connector 286">
          <a:extLst>
            <a:ext uri="{FF2B5EF4-FFF2-40B4-BE49-F238E27FC236}">
              <a16:creationId xmlns:a16="http://schemas.microsoft.com/office/drawing/2014/main" id="{E6B89633-563D-4D44-8501-C7953F09C538}"/>
            </a:ext>
          </a:extLst>
        </xdr:cNvPr>
        <xdr:cNvCxnSpPr/>
      </xdr:nvCxnSpPr>
      <xdr:spPr>
        <a:xfrm>
          <a:off x="13520286650" y="33661350"/>
          <a:ext cx="1485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399</xdr:row>
      <xdr:rowOff>107950</xdr:rowOff>
    </xdr:from>
    <xdr:to>
      <xdr:col>3</xdr:col>
      <xdr:colOff>742950</xdr:colOff>
      <xdr:row>402</xdr:row>
      <xdr:rowOff>114300</xdr:rowOff>
    </xdr:to>
    <xdr:cxnSp macro="">
      <xdr:nvCxnSpPr>
        <xdr:cNvPr id="288" name="Straight Connector 287">
          <a:extLst>
            <a:ext uri="{FF2B5EF4-FFF2-40B4-BE49-F238E27FC236}">
              <a16:creationId xmlns:a16="http://schemas.microsoft.com/office/drawing/2014/main" id="{EB783320-BE9B-184D-ABD2-B49D19DBB40C}"/>
            </a:ext>
          </a:extLst>
        </xdr:cNvPr>
        <xdr:cNvCxnSpPr/>
      </xdr:nvCxnSpPr>
      <xdr:spPr>
        <a:xfrm>
          <a:off x="13521772550" y="33661350"/>
          <a:ext cx="0" cy="6159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396</xdr:row>
      <xdr:rowOff>120650</xdr:rowOff>
    </xdr:from>
    <xdr:to>
      <xdr:col>5</xdr:col>
      <xdr:colOff>558800</xdr:colOff>
      <xdr:row>396</xdr:row>
      <xdr:rowOff>120650</xdr:rowOff>
    </xdr:to>
    <xdr:cxnSp macro="">
      <xdr:nvCxnSpPr>
        <xdr:cNvPr id="289" name="Straight Connector 288">
          <a:extLst>
            <a:ext uri="{FF2B5EF4-FFF2-40B4-BE49-F238E27FC236}">
              <a16:creationId xmlns:a16="http://schemas.microsoft.com/office/drawing/2014/main" id="{B4C6CFAE-8C3C-4242-9C5F-B2644612E6DB}"/>
            </a:ext>
          </a:extLst>
        </xdr:cNvPr>
        <xdr:cNvCxnSpPr/>
      </xdr:nvCxnSpPr>
      <xdr:spPr>
        <a:xfrm>
          <a:off x="13520305700" y="33064450"/>
          <a:ext cx="723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396</xdr:row>
      <xdr:rowOff>127000</xdr:rowOff>
    </xdr:from>
    <xdr:to>
      <xdr:col>4</xdr:col>
      <xdr:colOff>666750</xdr:colOff>
      <xdr:row>402</xdr:row>
      <xdr:rowOff>107950</xdr:rowOff>
    </xdr:to>
    <xdr:cxnSp macro="">
      <xdr:nvCxnSpPr>
        <xdr:cNvPr id="290" name="Straight Connector 289">
          <a:extLst>
            <a:ext uri="{FF2B5EF4-FFF2-40B4-BE49-F238E27FC236}">
              <a16:creationId xmlns:a16="http://schemas.microsoft.com/office/drawing/2014/main" id="{40D6DE5B-0B83-E94D-8F31-BC9872BA3A0C}"/>
            </a:ext>
          </a:extLst>
        </xdr:cNvPr>
        <xdr:cNvCxnSpPr/>
      </xdr:nvCxnSpPr>
      <xdr:spPr>
        <a:xfrm>
          <a:off x="13521023250" y="33070800"/>
          <a:ext cx="6350" cy="12001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679450</xdr:colOff>
      <xdr:row>399</xdr:row>
      <xdr:rowOff>19050</xdr:rowOff>
    </xdr:from>
    <xdr:to>
      <xdr:col>4</xdr:col>
      <xdr:colOff>6350</xdr:colOff>
      <xdr:row>400</xdr:row>
      <xdr:rowOff>6350</xdr:rowOff>
    </xdr:to>
    <xdr:sp macro="" textlink="">
      <xdr:nvSpPr>
        <xdr:cNvPr id="291" name="Oval 290">
          <a:extLst>
            <a:ext uri="{FF2B5EF4-FFF2-40B4-BE49-F238E27FC236}">
              <a16:creationId xmlns:a16="http://schemas.microsoft.com/office/drawing/2014/main" id="{77A3EC4D-49D4-354A-A158-8CA2E9859366}"/>
            </a:ext>
          </a:extLst>
        </xdr:cNvPr>
        <xdr:cNvSpPr/>
      </xdr:nvSpPr>
      <xdr:spPr>
        <a:xfrm>
          <a:off x="13521683650" y="3357245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584200</xdr:colOff>
      <xdr:row>396</xdr:row>
      <xdr:rowOff>12700</xdr:rowOff>
    </xdr:from>
    <xdr:to>
      <xdr:col>4</xdr:col>
      <xdr:colOff>736600</xdr:colOff>
      <xdr:row>397</xdr:row>
      <xdr:rowOff>0</xdr:rowOff>
    </xdr:to>
    <xdr:sp macro="" textlink="">
      <xdr:nvSpPr>
        <xdr:cNvPr id="292" name="Oval 291">
          <a:extLst>
            <a:ext uri="{FF2B5EF4-FFF2-40B4-BE49-F238E27FC236}">
              <a16:creationId xmlns:a16="http://schemas.microsoft.com/office/drawing/2014/main" id="{8E007455-ED9D-4C4C-BB7E-BB1BAE322FB8}"/>
            </a:ext>
          </a:extLst>
        </xdr:cNvPr>
        <xdr:cNvSpPr/>
      </xdr:nvSpPr>
      <xdr:spPr>
        <a:xfrm>
          <a:off x="13520953400" y="3295650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406400</xdr:colOff>
      <xdr:row>413</xdr:row>
      <xdr:rowOff>190500</xdr:rowOff>
    </xdr:from>
    <xdr:to>
      <xdr:col>5</xdr:col>
      <xdr:colOff>406400</xdr:colOff>
      <xdr:row>423</xdr:row>
      <xdr:rowOff>120650</xdr:rowOff>
    </xdr:to>
    <xdr:cxnSp macro="">
      <xdr:nvCxnSpPr>
        <xdr:cNvPr id="293" name="Straight Arrow Connector 292">
          <a:extLst>
            <a:ext uri="{FF2B5EF4-FFF2-40B4-BE49-F238E27FC236}">
              <a16:creationId xmlns:a16="http://schemas.microsoft.com/office/drawing/2014/main" id="{6A0B5859-8CDC-0A4B-9B94-261E0C839E70}"/>
            </a:ext>
          </a:extLst>
        </xdr:cNvPr>
        <xdr:cNvCxnSpPr/>
      </xdr:nvCxnSpPr>
      <xdr:spPr>
        <a:xfrm flipV="1">
          <a:off x="13520458100" y="365887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423</xdr:row>
      <xdr:rowOff>95250</xdr:rowOff>
    </xdr:from>
    <xdr:to>
      <xdr:col>5</xdr:col>
      <xdr:colOff>762000</xdr:colOff>
      <xdr:row>423</xdr:row>
      <xdr:rowOff>107950</xdr:rowOff>
    </xdr:to>
    <xdr:cxnSp macro="">
      <xdr:nvCxnSpPr>
        <xdr:cNvPr id="294" name="Straight Arrow Connector 293">
          <a:extLst>
            <a:ext uri="{FF2B5EF4-FFF2-40B4-BE49-F238E27FC236}">
              <a16:creationId xmlns:a16="http://schemas.microsoft.com/office/drawing/2014/main" id="{4EA041CF-BF23-A34B-9E32-C76633B84FE4}"/>
            </a:ext>
          </a:extLst>
        </xdr:cNvPr>
        <xdr:cNvCxnSpPr/>
      </xdr:nvCxnSpPr>
      <xdr:spPr>
        <a:xfrm>
          <a:off x="13520102500" y="385254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552450</xdr:colOff>
      <xdr:row>415</xdr:row>
      <xdr:rowOff>101600</xdr:rowOff>
    </xdr:from>
    <xdr:to>
      <xdr:col>5</xdr:col>
      <xdr:colOff>330200</xdr:colOff>
      <xdr:row>421</xdr:row>
      <xdr:rowOff>57150</xdr:rowOff>
    </xdr:to>
    <xdr:cxnSp macro="">
      <xdr:nvCxnSpPr>
        <xdr:cNvPr id="295" name="Straight Connector 294">
          <a:extLst>
            <a:ext uri="{FF2B5EF4-FFF2-40B4-BE49-F238E27FC236}">
              <a16:creationId xmlns:a16="http://schemas.microsoft.com/office/drawing/2014/main" id="{D631B2A1-2621-2D48-BDBD-2DACD13C9F30}"/>
            </a:ext>
          </a:extLst>
        </xdr:cNvPr>
        <xdr:cNvCxnSpPr/>
      </xdr:nvCxnSpPr>
      <xdr:spPr>
        <a:xfrm>
          <a:off x="13520534300" y="369062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742950</xdr:colOff>
      <xdr:row>420</xdr:row>
      <xdr:rowOff>107950</xdr:rowOff>
    </xdr:from>
    <xdr:to>
      <xdr:col>5</xdr:col>
      <xdr:colOff>577850</xdr:colOff>
      <xdr:row>420</xdr:row>
      <xdr:rowOff>107950</xdr:rowOff>
    </xdr:to>
    <xdr:cxnSp macro="">
      <xdr:nvCxnSpPr>
        <xdr:cNvPr id="296" name="Straight Connector 295">
          <a:extLst>
            <a:ext uri="{FF2B5EF4-FFF2-40B4-BE49-F238E27FC236}">
              <a16:creationId xmlns:a16="http://schemas.microsoft.com/office/drawing/2014/main" id="{F06E03B1-3FB3-3940-AE8A-A616FCBA104A}"/>
            </a:ext>
          </a:extLst>
        </xdr:cNvPr>
        <xdr:cNvCxnSpPr/>
      </xdr:nvCxnSpPr>
      <xdr:spPr>
        <a:xfrm>
          <a:off x="13520286650" y="37928550"/>
          <a:ext cx="1485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420</xdr:row>
      <xdr:rowOff>107950</xdr:rowOff>
    </xdr:from>
    <xdr:to>
      <xdr:col>3</xdr:col>
      <xdr:colOff>742950</xdr:colOff>
      <xdr:row>423</xdr:row>
      <xdr:rowOff>114300</xdr:rowOff>
    </xdr:to>
    <xdr:cxnSp macro="">
      <xdr:nvCxnSpPr>
        <xdr:cNvPr id="297" name="Straight Connector 296">
          <a:extLst>
            <a:ext uri="{FF2B5EF4-FFF2-40B4-BE49-F238E27FC236}">
              <a16:creationId xmlns:a16="http://schemas.microsoft.com/office/drawing/2014/main" id="{92CCCE5A-8FF5-014D-A42D-D2199F14C6D1}"/>
            </a:ext>
          </a:extLst>
        </xdr:cNvPr>
        <xdr:cNvCxnSpPr/>
      </xdr:nvCxnSpPr>
      <xdr:spPr>
        <a:xfrm>
          <a:off x="13521772550" y="37928550"/>
          <a:ext cx="0" cy="6159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417</xdr:row>
      <xdr:rowOff>120650</xdr:rowOff>
    </xdr:from>
    <xdr:to>
      <xdr:col>5</xdr:col>
      <xdr:colOff>558800</xdr:colOff>
      <xdr:row>417</xdr:row>
      <xdr:rowOff>120650</xdr:rowOff>
    </xdr:to>
    <xdr:cxnSp macro="">
      <xdr:nvCxnSpPr>
        <xdr:cNvPr id="298" name="Straight Connector 297">
          <a:extLst>
            <a:ext uri="{FF2B5EF4-FFF2-40B4-BE49-F238E27FC236}">
              <a16:creationId xmlns:a16="http://schemas.microsoft.com/office/drawing/2014/main" id="{169B672A-5736-B847-B8C5-843E38756AF7}"/>
            </a:ext>
          </a:extLst>
        </xdr:cNvPr>
        <xdr:cNvCxnSpPr/>
      </xdr:nvCxnSpPr>
      <xdr:spPr>
        <a:xfrm>
          <a:off x="13520305700" y="37331650"/>
          <a:ext cx="723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417</xdr:row>
      <xdr:rowOff>127000</xdr:rowOff>
    </xdr:from>
    <xdr:to>
      <xdr:col>4</xdr:col>
      <xdr:colOff>666750</xdr:colOff>
      <xdr:row>423</xdr:row>
      <xdr:rowOff>107950</xdr:rowOff>
    </xdr:to>
    <xdr:cxnSp macro="">
      <xdr:nvCxnSpPr>
        <xdr:cNvPr id="299" name="Straight Connector 298">
          <a:extLst>
            <a:ext uri="{FF2B5EF4-FFF2-40B4-BE49-F238E27FC236}">
              <a16:creationId xmlns:a16="http://schemas.microsoft.com/office/drawing/2014/main" id="{62870460-C540-F74F-8827-1DB646F31E42}"/>
            </a:ext>
          </a:extLst>
        </xdr:cNvPr>
        <xdr:cNvCxnSpPr/>
      </xdr:nvCxnSpPr>
      <xdr:spPr>
        <a:xfrm>
          <a:off x="13521023250" y="37338000"/>
          <a:ext cx="6350" cy="12001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679450</xdr:colOff>
      <xdr:row>420</xdr:row>
      <xdr:rowOff>19050</xdr:rowOff>
    </xdr:from>
    <xdr:to>
      <xdr:col>4</xdr:col>
      <xdr:colOff>6350</xdr:colOff>
      <xdr:row>421</xdr:row>
      <xdr:rowOff>6350</xdr:rowOff>
    </xdr:to>
    <xdr:sp macro="" textlink="">
      <xdr:nvSpPr>
        <xdr:cNvPr id="300" name="Oval 299">
          <a:extLst>
            <a:ext uri="{FF2B5EF4-FFF2-40B4-BE49-F238E27FC236}">
              <a16:creationId xmlns:a16="http://schemas.microsoft.com/office/drawing/2014/main" id="{F848C15E-122D-B547-B9F2-97248E9A498E}"/>
            </a:ext>
          </a:extLst>
        </xdr:cNvPr>
        <xdr:cNvSpPr/>
      </xdr:nvSpPr>
      <xdr:spPr>
        <a:xfrm>
          <a:off x="13521683650" y="3783965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584200</xdr:colOff>
      <xdr:row>417</xdr:row>
      <xdr:rowOff>12700</xdr:rowOff>
    </xdr:from>
    <xdr:to>
      <xdr:col>4</xdr:col>
      <xdr:colOff>736600</xdr:colOff>
      <xdr:row>418</xdr:row>
      <xdr:rowOff>0</xdr:rowOff>
    </xdr:to>
    <xdr:sp macro="" textlink="">
      <xdr:nvSpPr>
        <xdr:cNvPr id="301" name="Oval 300">
          <a:extLst>
            <a:ext uri="{FF2B5EF4-FFF2-40B4-BE49-F238E27FC236}">
              <a16:creationId xmlns:a16="http://schemas.microsoft.com/office/drawing/2014/main" id="{6CA07B18-AAF6-3C4D-BCB1-A21BAAD79C97}"/>
            </a:ext>
          </a:extLst>
        </xdr:cNvPr>
        <xdr:cNvSpPr/>
      </xdr:nvSpPr>
      <xdr:spPr>
        <a:xfrm>
          <a:off x="13520953400" y="3722370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565150</xdr:colOff>
      <xdr:row>459</xdr:row>
      <xdr:rowOff>177800</xdr:rowOff>
    </xdr:from>
    <xdr:to>
      <xdr:col>6</xdr:col>
      <xdr:colOff>565150</xdr:colOff>
      <xdr:row>469</xdr:row>
      <xdr:rowOff>107950</xdr:rowOff>
    </xdr:to>
    <xdr:cxnSp macro="">
      <xdr:nvCxnSpPr>
        <xdr:cNvPr id="302" name="Straight Arrow Connector 301">
          <a:extLst>
            <a:ext uri="{FF2B5EF4-FFF2-40B4-BE49-F238E27FC236}">
              <a16:creationId xmlns:a16="http://schemas.microsoft.com/office/drawing/2014/main" id="{329150BB-04B6-3247-95BB-1CFD76639A40}"/>
            </a:ext>
          </a:extLst>
        </xdr:cNvPr>
        <xdr:cNvCxnSpPr/>
      </xdr:nvCxnSpPr>
      <xdr:spPr>
        <a:xfrm flipV="1">
          <a:off x="13519473850" y="459232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469</xdr:row>
      <xdr:rowOff>95250</xdr:rowOff>
    </xdr:from>
    <xdr:to>
      <xdr:col>6</xdr:col>
      <xdr:colOff>762000</xdr:colOff>
      <xdr:row>469</xdr:row>
      <xdr:rowOff>107950</xdr:rowOff>
    </xdr:to>
    <xdr:cxnSp macro="">
      <xdr:nvCxnSpPr>
        <xdr:cNvPr id="303" name="Straight Arrow Connector 302">
          <a:extLst>
            <a:ext uri="{FF2B5EF4-FFF2-40B4-BE49-F238E27FC236}">
              <a16:creationId xmlns:a16="http://schemas.microsoft.com/office/drawing/2014/main" id="{CFE1D102-30C9-1D42-AA7C-E5D823B233B9}"/>
            </a:ext>
          </a:extLst>
        </xdr:cNvPr>
        <xdr:cNvCxnSpPr/>
      </xdr:nvCxnSpPr>
      <xdr:spPr>
        <a:xfrm>
          <a:off x="13519277000" y="478726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461</xdr:row>
      <xdr:rowOff>88900</xdr:rowOff>
    </xdr:from>
    <xdr:to>
      <xdr:col>6</xdr:col>
      <xdr:colOff>292100</xdr:colOff>
      <xdr:row>467</xdr:row>
      <xdr:rowOff>44450</xdr:rowOff>
    </xdr:to>
    <xdr:cxnSp macro="">
      <xdr:nvCxnSpPr>
        <xdr:cNvPr id="304" name="Straight Connector 303">
          <a:extLst>
            <a:ext uri="{FF2B5EF4-FFF2-40B4-BE49-F238E27FC236}">
              <a16:creationId xmlns:a16="http://schemas.microsoft.com/office/drawing/2014/main" id="{5545DA53-0DB5-BC48-ACED-CA3974C330D2}"/>
            </a:ext>
          </a:extLst>
        </xdr:cNvPr>
        <xdr:cNvCxnSpPr/>
      </xdr:nvCxnSpPr>
      <xdr:spPr>
        <a:xfrm>
          <a:off x="13519746900" y="462407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460</xdr:row>
      <xdr:rowOff>44450</xdr:rowOff>
    </xdr:from>
    <xdr:to>
      <xdr:col>10</xdr:col>
      <xdr:colOff>558800</xdr:colOff>
      <xdr:row>469</xdr:row>
      <xdr:rowOff>177800</xdr:rowOff>
    </xdr:to>
    <xdr:cxnSp macro="">
      <xdr:nvCxnSpPr>
        <xdr:cNvPr id="305" name="Straight Arrow Connector 304">
          <a:extLst>
            <a:ext uri="{FF2B5EF4-FFF2-40B4-BE49-F238E27FC236}">
              <a16:creationId xmlns:a16="http://schemas.microsoft.com/office/drawing/2014/main" id="{4668F257-AEAF-3940-9432-A91831EA81D8}"/>
            </a:ext>
          </a:extLst>
        </xdr:cNvPr>
        <xdr:cNvCxnSpPr/>
      </xdr:nvCxnSpPr>
      <xdr:spPr>
        <a:xfrm flipV="1">
          <a:off x="13516178200" y="459930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469</xdr:row>
      <xdr:rowOff>88900</xdr:rowOff>
    </xdr:from>
    <xdr:to>
      <xdr:col>10</xdr:col>
      <xdr:colOff>742950</xdr:colOff>
      <xdr:row>469</xdr:row>
      <xdr:rowOff>101600</xdr:rowOff>
    </xdr:to>
    <xdr:cxnSp macro="">
      <xdr:nvCxnSpPr>
        <xdr:cNvPr id="306" name="Straight Arrow Connector 305">
          <a:extLst>
            <a:ext uri="{FF2B5EF4-FFF2-40B4-BE49-F238E27FC236}">
              <a16:creationId xmlns:a16="http://schemas.microsoft.com/office/drawing/2014/main" id="{28FAA360-A4DD-1F4E-A35B-6310CBCAE301}"/>
            </a:ext>
          </a:extLst>
        </xdr:cNvPr>
        <xdr:cNvCxnSpPr/>
      </xdr:nvCxnSpPr>
      <xdr:spPr>
        <a:xfrm>
          <a:off x="13515994050" y="478663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461</xdr:row>
      <xdr:rowOff>31750</xdr:rowOff>
    </xdr:from>
    <xdr:to>
      <xdr:col>10</xdr:col>
      <xdr:colOff>355600</xdr:colOff>
      <xdr:row>466</xdr:row>
      <xdr:rowOff>190500</xdr:rowOff>
    </xdr:to>
    <xdr:cxnSp macro="">
      <xdr:nvCxnSpPr>
        <xdr:cNvPr id="307" name="Straight Connector 306">
          <a:extLst>
            <a:ext uri="{FF2B5EF4-FFF2-40B4-BE49-F238E27FC236}">
              <a16:creationId xmlns:a16="http://schemas.microsoft.com/office/drawing/2014/main" id="{474D43F6-8C2F-1A40-8316-DABB46B6C3A2}"/>
            </a:ext>
          </a:extLst>
        </xdr:cNvPr>
        <xdr:cNvCxnSpPr/>
      </xdr:nvCxnSpPr>
      <xdr:spPr>
        <a:xfrm>
          <a:off x="13516381400" y="461835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460</xdr:row>
      <xdr:rowOff>19050</xdr:rowOff>
    </xdr:from>
    <xdr:to>
      <xdr:col>3</xdr:col>
      <xdr:colOff>412750</xdr:colOff>
      <xdr:row>469</xdr:row>
      <xdr:rowOff>152400</xdr:rowOff>
    </xdr:to>
    <xdr:cxnSp macro="">
      <xdr:nvCxnSpPr>
        <xdr:cNvPr id="308" name="Straight Arrow Connector 307">
          <a:extLst>
            <a:ext uri="{FF2B5EF4-FFF2-40B4-BE49-F238E27FC236}">
              <a16:creationId xmlns:a16="http://schemas.microsoft.com/office/drawing/2014/main" id="{152AB21B-2E24-2941-83CE-67C3C17F6B95}"/>
            </a:ext>
          </a:extLst>
        </xdr:cNvPr>
        <xdr:cNvCxnSpPr/>
      </xdr:nvCxnSpPr>
      <xdr:spPr>
        <a:xfrm flipV="1">
          <a:off x="13522102750" y="459676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469</xdr:row>
      <xdr:rowOff>95250</xdr:rowOff>
    </xdr:from>
    <xdr:to>
      <xdr:col>3</xdr:col>
      <xdr:colOff>571500</xdr:colOff>
      <xdr:row>469</xdr:row>
      <xdr:rowOff>107950</xdr:rowOff>
    </xdr:to>
    <xdr:cxnSp macro="">
      <xdr:nvCxnSpPr>
        <xdr:cNvPr id="309" name="Straight Arrow Connector 308">
          <a:extLst>
            <a:ext uri="{FF2B5EF4-FFF2-40B4-BE49-F238E27FC236}">
              <a16:creationId xmlns:a16="http://schemas.microsoft.com/office/drawing/2014/main" id="{30F8CAE5-B472-8248-9D48-389843735C29}"/>
            </a:ext>
          </a:extLst>
        </xdr:cNvPr>
        <xdr:cNvCxnSpPr/>
      </xdr:nvCxnSpPr>
      <xdr:spPr>
        <a:xfrm>
          <a:off x="13521944000" y="478726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285750</xdr:colOff>
      <xdr:row>461</xdr:row>
      <xdr:rowOff>69850</xdr:rowOff>
    </xdr:from>
    <xdr:to>
      <xdr:col>3</xdr:col>
      <xdr:colOff>63500</xdr:colOff>
      <xdr:row>467</xdr:row>
      <xdr:rowOff>25400</xdr:rowOff>
    </xdr:to>
    <xdr:cxnSp macro="">
      <xdr:nvCxnSpPr>
        <xdr:cNvPr id="310" name="Straight Connector 309">
          <a:extLst>
            <a:ext uri="{FF2B5EF4-FFF2-40B4-BE49-F238E27FC236}">
              <a16:creationId xmlns:a16="http://schemas.microsoft.com/office/drawing/2014/main" id="{D715022B-22BE-1143-8511-7915E1541E3B}"/>
            </a:ext>
          </a:extLst>
        </xdr:cNvPr>
        <xdr:cNvCxnSpPr/>
      </xdr:nvCxnSpPr>
      <xdr:spPr>
        <a:xfrm>
          <a:off x="13522452000" y="462216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558800</xdr:colOff>
      <xdr:row>460</xdr:row>
      <xdr:rowOff>44450</xdr:rowOff>
    </xdr:from>
    <xdr:to>
      <xdr:col>15</xdr:col>
      <xdr:colOff>558800</xdr:colOff>
      <xdr:row>469</xdr:row>
      <xdr:rowOff>177800</xdr:rowOff>
    </xdr:to>
    <xdr:cxnSp macro="">
      <xdr:nvCxnSpPr>
        <xdr:cNvPr id="311" name="Straight Arrow Connector 310">
          <a:extLst>
            <a:ext uri="{FF2B5EF4-FFF2-40B4-BE49-F238E27FC236}">
              <a16:creationId xmlns:a16="http://schemas.microsoft.com/office/drawing/2014/main" id="{5C60A693-916E-854E-822A-B74B81F25055}"/>
            </a:ext>
          </a:extLst>
        </xdr:cNvPr>
        <xdr:cNvCxnSpPr/>
      </xdr:nvCxnSpPr>
      <xdr:spPr>
        <a:xfrm flipV="1">
          <a:off x="13512050700" y="459930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723900</xdr:colOff>
      <xdr:row>469</xdr:row>
      <xdr:rowOff>88900</xdr:rowOff>
    </xdr:from>
    <xdr:to>
      <xdr:col>15</xdr:col>
      <xdr:colOff>742950</xdr:colOff>
      <xdr:row>469</xdr:row>
      <xdr:rowOff>101600</xdr:rowOff>
    </xdr:to>
    <xdr:cxnSp macro="">
      <xdr:nvCxnSpPr>
        <xdr:cNvPr id="312" name="Straight Arrow Connector 311">
          <a:extLst>
            <a:ext uri="{FF2B5EF4-FFF2-40B4-BE49-F238E27FC236}">
              <a16:creationId xmlns:a16="http://schemas.microsoft.com/office/drawing/2014/main" id="{5D172EBE-DF89-1B4E-A50F-E325089FEF66}"/>
            </a:ext>
          </a:extLst>
        </xdr:cNvPr>
        <xdr:cNvCxnSpPr/>
      </xdr:nvCxnSpPr>
      <xdr:spPr>
        <a:xfrm>
          <a:off x="13511866550" y="478663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495300</xdr:colOff>
      <xdr:row>461</xdr:row>
      <xdr:rowOff>25400</xdr:rowOff>
    </xdr:from>
    <xdr:to>
      <xdr:col>14</xdr:col>
      <xdr:colOff>508000</xdr:colOff>
      <xdr:row>469</xdr:row>
      <xdr:rowOff>127000</xdr:rowOff>
    </xdr:to>
    <xdr:cxnSp macro="">
      <xdr:nvCxnSpPr>
        <xdr:cNvPr id="313" name="Straight Connector 312">
          <a:extLst>
            <a:ext uri="{FF2B5EF4-FFF2-40B4-BE49-F238E27FC236}">
              <a16:creationId xmlns:a16="http://schemas.microsoft.com/office/drawing/2014/main" id="{A6D52752-C09C-0B4B-B426-0ABF4A15DBC5}"/>
            </a:ext>
          </a:extLst>
        </xdr:cNvPr>
        <xdr:cNvCxnSpPr/>
      </xdr:nvCxnSpPr>
      <xdr:spPr>
        <a:xfrm flipH="1">
          <a:off x="13512927000" y="46177200"/>
          <a:ext cx="12700" cy="17272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234950</xdr:colOff>
      <xdr:row>460</xdr:row>
      <xdr:rowOff>158750</xdr:rowOff>
    </xdr:from>
    <xdr:to>
      <xdr:col>2</xdr:col>
      <xdr:colOff>12700</xdr:colOff>
      <xdr:row>466</xdr:row>
      <xdr:rowOff>114300</xdr:rowOff>
    </xdr:to>
    <xdr:cxnSp macro="">
      <xdr:nvCxnSpPr>
        <xdr:cNvPr id="314" name="Straight Connector 313">
          <a:extLst>
            <a:ext uri="{FF2B5EF4-FFF2-40B4-BE49-F238E27FC236}">
              <a16:creationId xmlns:a16="http://schemas.microsoft.com/office/drawing/2014/main" id="{71E1C467-5B1E-6E42-AD41-7E1F0B4C3D87}"/>
            </a:ext>
          </a:extLst>
        </xdr:cNvPr>
        <xdr:cNvCxnSpPr/>
      </xdr:nvCxnSpPr>
      <xdr:spPr>
        <a:xfrm>
          <a:off x="13523328300" y="461073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419100</xdr:colOff>
      <xdr:row>462</xdr:row>
      <xdr:rowOff>114300</xdr:rowOff>
    </xdr:from>
    <xdr:to>
      <xdr:col>2</xdr:col>
      <xdr:colOff>501650</xdr:colOff>
      <xdr:row>462</xdr:row>
      <xdr:rowOff>120650</xdr:rowOff>
    </xdr:to>
    <xdr:cxnSp macro="">
      <xdr:nvCxnSpPr>
        <xdr:cNvPr id="315" name="Straight Arrow Connector 314">
          <a:extLst>
            <a:ext uri="{FF2B5EF4-FFF2-40B4-BE49-F238E27FC236}">
              <a16:creationId xmlns:a16="http://schemas.microsoft.com/office/drawing/2014/main" id="{C3AD7F38-1DAF-2F4A-828D-8F187ACF26ED}"/>
            </a:ext>
          </a:extLst>
        </xdr:cNvPr>
        <xdr:cNvCxnSpPr/>
      </xdr:nvCxnSpPr>
      <xdr:spPr>
        <a:xfrm flipV="1">
          <a:off x="13522839350" y="4646930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717550</xdr:colOff>
      <xdr:row>461</xdr:row>
      <xdr:rowOff>66675</xdr:rowOff>
    </xdr:from>
    <xdr:ext cx="64781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80B94E4C-9DF0-524F-9AAA-13887B589318}"/>
                </a:ext>
              </a:extLst>
            </xdr:cNvPr>
            <xdr:cNvSpPr txBox="1"/>
          </xdr:nvSpPr>
          <xdr:spPr>
            <a:xfrm>
              <a:off x="13522801132" y="462184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80B94E4C-9DF0-524F-9AAA-13887B589318}"/>
                </a:ext>
              </a:extLst>
            </xdr:cNvPr>
            <xdr:cNvSpPr txBox="1"/>
          </xdr:nvSpPr>
          <xdr:spPr>
            <a:xfrm>
              <a:off x="13522801132" y="462184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0</xdr:col>
      <xdr:colOff>622300</xdr:colOff>
      <xdr:row>465</xdr:row>
      <xdr:rowOff>44450</xdr:rowOff>
    </xdr:from>
    <xdr:to>
      <xdr:col>1</xdr:col>
      <xdr:colOff>704850</xdr:colOff>
      <xdr:row>465</xdr:row>
      <xdr:rowOff>50800</xdr:rowOff>
    </xdr:to>
    <xdr:cxnSp macro="">
      <xdr:nvCxnSpPr>
        <xdr:cNvPr id="317" name="Straight Arrow Connector 316">
          <a:extLst>
            <a:ext uri="{FF2B5EF4-FFF2-40B4-BE49-F238E27FC236}">
              <a16:creationId xmlns:a16="http://schemas.microsoft.com/office/drawing/2014/main" id="{AA38C3E9-F339-3149-ADEE-4E1B700B6348}"/>
            </a:ext>
          </a:extLst>
        </xdr:cNvPr>
        <xdr:cNvCxnSpPr/>
      </xdr:nvCxnSpPr>
      <xdr:spPr>
        <a:xfrm flipV="1">
          <a:off x="13523461650" y="4700905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787400</xdr:colOff>
      <xdr:row>464</xdr:row>
      <xdr:rowOff>73025</xdr:rowOff>
    </xdr:from>
    <xdr:ext cx="647818"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90684995-7FE3-FB42-AD5F-D936452C3E3D}"/>
                </a:ext>
              </a:extLst>
            </xdr:cNvPr>
            <xdr:cNvSpPr txBox="1"/>
          </xdr:nvSpPr>
          <xdr:spPr>
            <a:xfrm>
              <a:off x="13523556782" y="468344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90684995-7FE3-FB42-AD5F-D936452C3E3D}"/>
                </a:ext>
              </a:extLst>
            </xdr:cNvPr>
            <xdr:cNvSpPr txBox="1"/>
          </xdr:nvSpPr>
          <xdr:spPr>
            <a:xfrm>
              <a:off x="13523556782" y="468344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5</xdr:col>
      <xdr:colOff>406400</xdr:colOff>
      <xdr:row>444</xdr:row>
      <xdr:rowOff>12700</xdr:rowOff>
    </xdr:from>
    <xdr:to>
      <xdr:col>5</xdr:col>
      <xdr:colOff>406400</xdr:colOff>
      <xdr:row>453</xdr:row>
      <xdr:rowOff>146050</xdr:rowOff>
    </xdr:to>
    <xdr:cxnSp macro="">
      <xdr:nvCxnSpPr>
        <xdr:cNvPr id="319" name="Straight Arrow Connector 318">
          <a:extLst>
            <a:ext uri="{FF2B5EF4-FFF2-40B4-BE49-F238E27FC236}">
              <a16:creationId xmlns:a16="http://schemas.microsoft.com/office/drawing/2014/main" id="{883EC148-B356-C34C-B377-ABE5969E8CD0}"/>
            </a:ext>
          </a:extLst>
        </xdr:cNvPr>
        <xdr:cNvCxnSpPr/>
      </xdr:nvCxnSpPr>
      <xdr:spPr>
        <a:xfrm flipV="1">
          <a:off x="13520458100" y="427101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453</xdr:row>
      <xdr:rowOff>88900</xdr:rowOff>
    </xdr:from>
    <xdr:to>
      <xdr:col>5</xdr:col>
      <xdr:colOff>742950</xdr:colOff>
      <xdr:row>453</xdr:row>
      <xdr:rowOff>101600</xdr:rowOff>
    </xdr:to>
    <xdr:cxnSp macro="">
      <xdr:nvCxnSpPr>
        <xdr:cNvPr id="320" name="Straight Arrow Connector 319">
          <a:extLst>
            <a:ext uri="{FF2B5EF4-FFF2-40B4-BE49-F238E27FC236}">
              <a16:creationId xmlns:a16="http://schemas.microsoft.com/office/drawing/2014/main" id="{44898000-8DF5-5248-ADEA-B612CA4DAE07}"/>
            </a:ext>
          </a:extLst>
        </xdr:cNvPr>
        <xdr:cNvCxnSpPr/>
      </xdr:nvCxnSpPr>
      <xdr:spPr>
        <a:xfrm>
          <a:off x="13520121550" y="446151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445</xdr:row>
      <xdr:rowOff>133350</xdr:rowOff>
    </xdr:from>
    <xdr:to>
      <xdr:col>5</xdr:col>
      <xdr:colOff>215900</xdr:colOff>
      <xdr:row>451</xdr:row>
      <xdr:rowOff>184150</xdr:rowOff>
    </xdr:to>
    <xdr:cxnSp macro="">
      <xdr:nvCxnSpPr>
        <xdr:cNvPr id="321" name="Straight Connector 320">
          <a:extLst>
            <a:ext uri="{FF2B5EF4-FFF2-40B4-BE49-F238E27FC236}">
              <a16:creationId xmlns:a16="http://schemas.microsoft.com/office/drawing/2014/main" id="{5038D4AC-0C8A-9C45-A910-42837D2AEC81}"/>
            </a:ext>
          </a:extLst>
        </xdr:cNvPr>
        <xdr:cNvCxnSpPr/>
      </xdr:nvCxnSpPr>
      <xdr:spPr>
        <a:xfrm flipV="1">
          <a:off x="13520648600" y="430339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445</xdr:row>
      <xdr:rowOff>135467</xdr:rowOff>
    </xdr:from>
    <xdr:to>
      <xdr:col>5</xdr:col>
      <xdr:colOff>91017</xdr:colOff>
      <xdr:row>451</xdr:row>
      <xdr:rowOff>91017</xdr:rowOff>
    </xdr:to>
    <xdr:cxnSp macro="">
      <xdr:nvCxnSpPr>
        <xdr:cNvPr id="322" name="Straight Connector 321">
          <a:extLst>
            <a:ext uri="{FF2B5EF4-FFF2-40B4-BE49-F238E27FC236}">
              <a16:creationId xmlns:a16="http://schemas.microsoft.com/office/drawing/2014/main" id="{2CF506B0-D745-C348-8B21-049B8730786C}"/>
            </a:ext>
          </a:extLst>
        </xdr:cNvPr>
        <xdr:cNvCxnSpPr/>
      </xdr:nvCxnSpPr>
      <xdr:spPr>
        <a:xfrm>
          <a:off x="13520773483" y="430360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657809</xdr:colOff>
      <xdr:row>444</xdr:row>
      <xdr:rowOff>114847</xdr:rowOff>
    </xdr:from>
    <xdr:to>
      <xdr:col>4</xdr:col>
      <xdr:colOff>435559</xdr:colOff>
      <xdr:row>450</xdr:row>
      <xdr:rowOff>70397</xdr:rowOff>
    </xdr:to>
    <xdr:cxnSp macro="">
      <xdr:nvCxnSpPr>
        <xdr:cNvPr id="323" name="Straight Connector 322">
          <a:extLst>
            <a:ext uri="{FF2B5EF4-FFF2-40B4-BE49-F238E27FC236}">
              <a16:creationId xmlns:a16="http://schemas.microsoft.com/office/drawing/2014/main" id="{D3D4DAF5-6F77-F84D-9219-CE249E6C16CF}"/>
            </a:ext>
          </a:extLst>
        </xdr:cNvPr>
        <xdr:cNvCxnSpPr/>
      </xdr:nvCxnSpPr>
      <xdr:spPr>
        <a:xfrm>
          <a:off x="13556315003" y="88943499"/>
          <a:ext cx="1433031" cy="115420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165100</xdr:colOff>
      <xdr:row>447</xdr:row>
      <xdr:rowOff>184150</xdr:rowOff>
    </xdr:from>
    <xdr:to>
      <xdr:col>4</xdr:col>
      <xdr:colOff>342900</xdr:colOff>
      <xdr:row>448</xdr:row>
      <xdr:rowOff>177800</xdr:rowOff>
    </xdr:to>
    <xdr:sp macro="" textlink="">
      <xdr:nvSpPr>
        <xdr:cNvPr id="324" name="Oval 323">
          <a:extLst>
            <a:ext uri="{FF2B5EF4-FFF2-40B4-BE49-F238E27FC236}">
              <a16:creationId xmlns:a16="http://schemas.microsoft.com/office/drawing/2014/main" id="{CA30A428-1B40-D74F-B28A-498E567B8333}"/>
            </a:ext>
          </a:extLst>
        </xdr:cNvPr>
        <xdr:cNvSpPr/>
      </xdr:nvSpPr>
      <xdr:spPr>
        <a:xfrm>
          <a:off x="13521347100" y="434911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647700</xdr:colOff>
      <xdr:row>446</xdr:row>
      <xdr:rowOff>76200</xdr:rowOff>
    </xdr:from>
    <xdr:to>
      <xdr:col>4</xdr:col>
      <xdr:colOff>0</xdr:colOff>
      <xdr:row>447</xdr:row>
      <xdr:rowOff>69850</xdr:rowOff>
    </xdr:to>
    <xdr:sp macro="" textlink="">
      <xdr:nvSpPr>
        <xdr:cNvPr id="325" name="Oval 324">
          <a:extLst>
            <a:ext uri="{FF2B5EF4-FFF2-40B4-BE49-F238E27FC236}">
              <a16:creationId xmlns:a16="http://schemas.microsoft.com/office/drawing/2014/main" id="{CF1D5DB3-37D6-D34C-A55C-B38D5BFBDA80}"/>
            </a:ext>
          </a:extLst>
        </xdr:cNvPr>
        <xdr:cNvSpPr/>
      </xdr:nvSpPr>
      <xdr:spPr>
        <a:xfrm>
          <a:off x="13521690000" y="4318000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427209</xdr:colOff>
      <xdr:row>448</xdr:row>
      <xdr:rowOff>87600</xdr:rowOff>
    </xdr:from>
    <xdr:to>
      <xdr:col>4</xdr:col>
      <xdr:colOff>102594</xdr:colOff>
      <xdr:row>448</xdr:row>
      <xdr:rowOff>87600</xdr:rowOff>
    </xdr:to>
    <xdr:cxnSp macro="">
      <xdr:nvCxnSpPr>
        <xdr:cNvPr id="326" name="Straight Arrow Connector 325">
          <a:extLst>
            <a:ext uri="{FF2B5EF4-FFF2-40B4-BE49-F238E27FC236}">
              <a16:creationId xmlns:a16="http://schemas.microsoft.com/office/drawing/2014/main" id="{FCFF2FAB-70E3-B645-BA42-3BC051624637}"/>
            </a:ext>
          </a:extLst>
        </xdr:cNvPr>
        <xdr:cNvCxnSpPr/>
      </xdr:nvCxnSpPr>
      <xdr:spPr>
        <a:xfrm>
          <a:off x="13521587406" y="43597800"/>
          <a:ext cx="50088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357972</xdr:colOff>
      <xdr:row>448</xdr:row>
      <xdr:rowOff>74325</xdr:rowOff>
    </xdr:from>
    <xdr:ext cx="647818"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3F5352F5-CBAB-3B44-A010-5B6E06636BE0}"/>
                </a:ext>
              </a:extLst>
            </xdr:cNvPr>
            <xdr:cNvSpPr txBox="1"/>
          </xdr:nvSpPr>
          <xdr:spPr>
            <a:xfrm>
              <a:off x="13521509710" y="435845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3F5352F5-CBAB-3B44-A010-5B6E06636BE0}"/>
                </a:ext>
              </a:extLst>
            </xdr:cNvPr>
            <xdr:cNvSpPr txBox="1"/>
          </xdr:nvSpPr>
          <xdr:spPr>
            <a:xfrm>
              <a:off x="13521509710" y="435845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5</xdr:col>
      <xdr:colOff>406400</xdr:colOff>
      <xdr:row>483</xdr:row>
      <xdr:rowOff>12700</xdr:rowOff>
    </xdr:from>
    <xdr:to>
      <xdr:col>5</xdr:col>
      <xdr:colOff>406400</xdr:colOff>
      <xdr:row>492</xdr:row>
      <xdr:rowOff>146050</xdr:rowOff>
    </xdr:to>
    <xdr:cxnSp macro="">
      <xdr:nvCxnSpPr>
        <xdr:cNvPr id="328" name="Straight Arrow Connector 327">
          <a:extLst>
            <a:ext uri="{FF2B5EF4-FFF2-40B4-BE49-F238E27FC236}">
              <a16:creationId xmlns:a16="http://schemas.microsoft.com/office/drawing/2014/main" id="{7DA54390-C78C-2A4A-933A-ECA7F4A15FBD}"/>
            </a:ext>
          </a:extLst>
        </xdr:cNvPr>
        <xdr:cNvCxnSpPr/>
      </xdr:nvCxnSpPr>
      <xdr:spPr>
        <a:xfrm flipV="1">
          <a:off x="13520458100" y="506349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492</xdr:row>
      <xdr:rowOff>88900</xdr:rowOff>
    </xdr:from>
    <xdr:to>
      <xdr:col>5</xdr:col>
      <xdr:colOff>742950</xdr:colOff>
      <xdr:row>492</xdr:row>
      <xdr:rowOff>101600</xdr:rowOff>
    </xdr:to>
    <xdr:cxnSp macro="">
      <xdr:nvCxnSpPr>
        <xdr:cNvPr id="329" name="Straight Arrow Connector 328">
          <a:extLst>
            <a:ext uri="{FF2B5EF4-FFF2-40B4-BE49-F238E27FC236}">
              <a16:creationId xmlns:a16="http://schemas.microsoft.com/office/drawing/2014/main" id="{71E12B73-F159-4E48-9587-D30B97C42763}"/>
            </a:ext>
          </a:extLst>
        </xdr:cNvPr>
        <xdr:cNvCxnSpPr/>
      </xdr:nvCxnSpPr>
      <xdr:spPr>
        <a:xfrm>
          <a:off x="13520121550" y="525399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484</xdr:row>
      <xdr:rowOff>133350</xdr:rowOff>
    </xdr:from>
    <xdr:to>
      <xdr:col>5</xdr:col>
      <xdr:colOff>215900</xdr:colOff>
      <xdr:row>490</xdr:row>
      <xdr:rowOff>184150</xdr:rowOff>
    </xdr:to>
    <xdr:cxnSp macro="">
      <xdr:nvCxnSpPr>
        <xdr:cNvPr id="330" name="Straight Connector 329">
          <a:extLst>
            <a:ext uri="{FF2B5EF4-FFF2-40B4-BE49-F238E27FC236}">
              <a16:creationId xmlns:a16="http://schemas.microsoft.com/office/drawing/2014/main" id="{3C93D5FC-1209-F642-83BF-AFB60FF07C88}"/>
            </a:ext>
          </a:extLst>
        </xdr:cNvPr>
        <xdr:cNvCxnSpPr/>
      </xdr:nvCxnSpPr>
      <xdr:spPr>
        <a:xfrm flipV="1">
          <a:off x="13520648600" y="509587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484</xdr:row>
      <xdr:rowOff>135467</xdr:rowOff>
    </xdr:from>
    <xdr:to>
      <xdr:col>5</xdr:col>
      <xdr:colOff>91017</xdr:colOff>
      <xdr:row>490</xdr:row>
      <xdr:rowOff>91017</xdr:rowOff>
    </xdr:to>
    <xdr:cxnSp macro="">
      <xdr:nvCxnSpPr>
        <xdr:cNvPr id="331" name="Straight Connector 330">
          <a:extLst>
            <a:ext uri="{FF2B5EF4-FFF2-40B4-BE49-F238E27FC236}">
              <a16:creationId xmlns:a16="http://schemas.microsoft.com/office/drawing/2014/main" id="{4AE4107C-04AB-3844-AF1B-92C4A889D074}"/>
            </a:ext>
          </a:extLst>
        </xdr:cNvPr>
        <xdr:cNvCxnSpPr/>
      </xdr:nvCxnSpPr>
      <xdr:spPr>
        <a:xfrm>
          <a:off x="13520773483" y="509608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700617</xdr:colOff>
      <xdr:row>483</xdr:row>
      <xdr:rowOff>129117</xdr:rowOff>
    </xdr:from>
    <xdr:to>
      <xdr:col>4</xdr:col>
      <xdr:colOff>478367</xdr:colOff>
      <xdr:row>489</xdr:row>
      <xdr:rowOff>84667</xdr:rowOff>
    </xdr:to>
    <xdr:cxnSp macro="">
      <xdr:nvCxnSpPr>
        <xdr:cNvPr id="332" name="Straight Connector 331">
          <a:extLst>
            <a:ext uri="{FF2B5EF4-FFF2-40B4-BE49-F238E27FC236}">
              <a16:creationId xmlns:a16="http://schemas.microsoft.com/office/drawing/2014/main" id="{408FAA47-4921-B048-887D-7E4080D16D2E}"/>
            </a:ext>
          </a:extLst>
        </xdr:cNvPr>
        <xdr:cNvCxnSpPr/>
      </xdr:nvCxnSpPr>
      <xdr:spPr>
        <a:xfrm>
          <a:off x="13521211633" y="5075131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165100</xdr:colOff>
      <xdr:row>486</xdr:row>
      <xdr:rowOff>184150</xdr:rowOff>
    </xdr:from>
    <xdr:to>
      <xdr:col>4</xdr:col>
      <xdr:colOff>342900</xdr:colOff>
      <xdr:row>487</xdr:row>
      <xdr:rowOff>177800</xdr:rowOff>
    </xdr:to>
    <xdr:sp macro="" textlink="">
      <xdr:nvSpPr>
        <xdr:cNvPr id="333" name="Oval 332">
          <a:extLst>
            <a:ext uri="{FF2B5EF4-FFF2-40B4-BE49-F238E27FC236}">
              <a16:creationId xmlns:a16="http://schemas.microsoft.com/office/drawing/2014/main" id="{22C03A4E-B6B1-8B4C-BE02-D9BA2C4B2455}"/>
            </a:ext>
          </a:extLst>
        </xdr:cNvPr>
        <xdr:cNvSpPr/>
      </xdr:nvSpPr>
      <xdr:spPr>
        <a:xfrm>
          <a:off x="13521347100" y="514159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647700</xdr:colOff>
      <xdr:row>485</xdr:row>
      <xdr:rowOff>76200</xdr:rowOff>
    </xdr:from>
    <xdr:to>
      <xdr:col>4</xdr:col>
      <xdr:colOff>0</xdr:colOff>
      <xdr:row>486</xdr:row>
      <xdr:rowOff>69850</xdr:rowOff>
    </xdr:to>
    <xdr:sp macro="" textlink="">
      <xdr:nvSpPr>
        <xdr:cNvPr id="334" name="Oval 333">
          <a:extLst>
            <a:ext uri="{FF2B5EF4-FFF2-40B4-BE49-F238E27FC236}">
              <a16:creationId xmlns:a16="http://schemas.microsoft.com/office/drawing/2014/main" id="{900215A6-C519-E24E-8C0B-7EC9F44BA675}"/>
            </a:ext>
          </a:extLst>
        </xdr:cNvPr>
        <xdr:cNvSpPr/>
      </xdr:nvSpPr>
      <xdr:spPr>
        <a:xfrm>
          <a:off x="13521690000" y="5110480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427209</xdr:colOff>
      <xdr:row>487</xdr:row>
      <xdr:rowOff>87600</xdr:rowOff>
    </xdr:from>
    <xdr:to>
      <xdr:col>4</xdr:col>
      <xdr:colOff>102594</xdr:colOff>
      <xdr:row>487</xdr:row>
      <xdr:rowOff>87600</xdr:rowOff>
    </xdr:to>
    <xdr:cxnSp macro="">
      <xdr:nvCxnSpPr>
        <xdr:cNvPr id="335" name="Straight Arrow Connector 334">
          <a:extLst>
            <a:ext uri="{FF2B5EF4-FFF2-40B4-BE49-F238E27FC236}">
              <a16:creationId xmlns:a16="http://schemas.microsoft.com/office/drawing/2014/main" id="{D0ABE3C8-E259-6A4F-851D-4E57E34900CF}"/>
            </a:ext>
          </a:extLst>
        </xdr:cNvPr>
        <xdr:cNvCxnSpPr/>
      </xdr:nvCxnSpPr>
      <xdr:spPr>
        <a:xfrm>
          <a:off x="13521587406" y="51522600"/>
          <a:ext cx="50088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357972</xdr:colOff>
      <xdr:row>487</xdr:row>
      <xdr:rowOff>74325</xdr:rowOff>
    </xdr:from>
    <xdr:ext cx="647818"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8B8D81B8-36B6-654D-943A-F2B39F3524C1}"/>
                </a:ext>
              </a:extLst>
            </xdr:cNvPr>
            <xdr:cNvSpPr txBox="1"/>
          </xdr:nvSpPr>
          <xdr:spPr>
            <a:xfrm>
              <a:off x="13521509710" y="515093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8B8D81B8-36B6-654D-943A-F2B39F3524C1}"/>
                </a:ext>
              </a:extLst>
            </xdr:cNvPr>
            <xdr:cNvSpPr txBox="1"/>
          </xdr:nvSpPr>
          <xdr:spPr>
            <a:xfrm>
              <a:off x="13521509710" y="515093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280471</xdr:colOff>
      <xdr:row>486</xdr:row>
      <xdr:rowOff>190959</xdr:rowOff>
    </xdr:from>
    <xdr:to>
      <xdr:col>3</xdr:col>
      <xdr:colOff>459036</xdr:colOff>
      <xdr:row>487</xdr:row>
      <xdr:rowOff>184608</xdr:rowOff>
    </xdr:to>
    <xdr:sp macro="" textlink="">
      <xdr:nvSpPr>
        <xdr:cNvPr id="337" name="Oval 336">
          <a:extLst>
            <a:ext uri="{FF2B5EF4-FFF2-40B4-BE49-F238E27FC236}">
              <a16:creationId xmlns:a16="http://schemas.microsoft.com/office/drawing/2014/main" id="{7013C2F2-6BD1-404E-810A-363D421A273E}"/>
            </a:ext>
          </a:extLst>
        </xdr:cNvPr>
        <xdr:cNvSpPr/>
      </xdr:nvSpPr>
      <xdr:spPr>
        <a:xfrm>
          <a:off x="13522056464" y="51422759"/>
          <a:ext cx="178565" cy="196849"/>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321645</xdr:colOff>
      <xdr:row>358</xdr:row>
      <xdr:rowOff>78029</xdr:rowOff>
    </xdr:from>
    <xdr:to>
      <xdr:col>4</xdr:col>
      <xdr:colOff>143467</xdr:colOff>
      <xdr:row>358</xdr:row>
      <xdr:rowOff>82898</xdr:rowOff>
    </xdr:to>
    <xdr:cxnSp macro="">
      <xdr:nvCxnSpPr>
        <xdr:cNvPr id="338" name="Straight Arrow Connector 337">
          <a:extLst>
            <a:ext uri="{FF2B5EF4-FFF2-40B4-BE49-F238E27FC236}">
              <a16:creationId xmlns:a16="http://schemas.microsoft.com/office/drawing/2014/main" id="{13ADDC2A-2E29-1445-9B0A-8F1589C39961}"/>
            </a:ext>
          </a:extLst>
        </xdr:cNvPr>
        <xdr:cNvCxnSpPr/>
      </xdr:nvCxnSpPr>
      <xdr:spPr>
        <a:xfrm>
          <a:off x="13521546533" y="25300229"/>
          <a:ext cx="647322" cy="4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37353</xdr:colOff>
      <xdr:row>340</xdr:row>
      <xdr:rowOff>197437</xdr:rowOff>
    </xdr:from>
    <xdr:to>
      <xdr:col>10</xdr:col>
      <xdr:colOff>549622</xdr:colOff>
      <xdr:row>341</xdr:row>
      <xdr:rowOff>16008</xdr:rowOff>
    </xdr:to>
    <xdr:cxnSp macro="">
      <xdr:nvCxnSpPr>
        <xdr:cNvPr id="339" name="Straight Connector 338">
          <a:extLst>
            <a:ext uri="{FF2B5EF4-FFF2-40B4-BE49-F238E27FC236}">
              <a16:creationId xmlns:a16="http://schemas.microsoft.com/office/drawing/2014/main" id="{3B4378AC-CD1D-6F49-BC9D-5A300803E3C9}"/>
            </a:ext>
          </a:extLst>
        </xdr:cNvPr>
        <xdr:cNvCxnSpPr/>
      </xdr:nvCxnSpPr>
      <xdr:spPr>
        <a:xfrm flipV="1">
          <a:off x="13516187378" y="21762037"/>
          <a:ext cx="7116269" cy="21771"/>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48025</xdr:colOff>
      <xdr:row>339</xdr:row>
      <xdr:rowOff>21344</xdr:rowOff>
    </xdr:from>
    <xdr:to>
      <xdr:col>10</xdr:col>
      <xdr:colOff>560294</xdr:colOff>
      <xdr:row>339</xdr:row>
      <xdr:rowOff>42688</xdr:rowOff>
    </xdr:to>
    <xdr:cxnSp macro="">
      <xdr:nvCxnSpPr>
        <xdr:cNvPr id="341" name="Straight Connector 340">
          <a:extLst>
            <a:ext uri="{FF2B5EF4-FFF2-40B4-BE49-F238E27FC236}">
              <a16:creationId xmlns:a16="http://schemas.microsoft.com/office/drawing/2014/main" id="{79204C9C-F7A2-8F47-998E-F47857FB8BE4}"/>
            </a:ext>
          </a:extLst>
        </xdr:cNvPr>
        <xdr:cNvCxnSpPr/>
      </xdr:nvCxnSpPr>
      <xdr:spPr>
        <a:xfrm flipV="1">
          <a:off x="13516176706" y="21382744"/>
          <a:ext cx="7116269" cy="2134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154748</xdr:colOff>
      <xdr:row>340</xdr:row>
      <xdr:rowOff>122731</xdr:rowOff>
    </xdr:from>
    <xdr:to>
      <xdr:col>5</xdr:col>
      <xdr:colOff>325504</xdr:colOff>
      <xdr:row>341</xdr:row>
      <xdr:rowOff>106722</xdr:rowOff>
    </xdr:to>
    <xdr:sp macro="" textlink="">
      <xdr:nvSpPr>
        <xdr:cNvPr id="343" name="Oval 342">
          <a:extLst>
            <a:ext uri="{FF2B5EF4-FFF2-40B4-BE49-F238E27FC236}">
              <a16:creationId xmlns:a16="http://schemas.microsoft.com/office/drawing/2014/main" id="{1A8CC2FE-1C67-8E4F-BAA1-3B8D2A2CB7B8}"/>
            </a:ext>
          </a:extLst>
        </xdr:cNvPr>
        <xdr:cNvSpPr/>
      </xdr:nvSpPr>
      <xdr:spPr>
        <a:xfrm>
          <a:off x="13520538996" y="21687331"/>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5</xdr:col>
      <xdr:colOff>635000</xdr:colOff>
      <xdr:row>338</xdr:row>
      <xdr:rowOff>122732</xdr:rowOff>
    </xdr:from>
    <xdr:to>
      <xdr:col>5</xdr:col>
      <xdr:colOff>805756</xdr:colOff>
      <xdr:row>339</xdr:row>
      <xdr:rowOff>106722</xdr:rowOff>
    </xdr:to>
    <xdr:sp macro="" textlink="">
      <xdr:nvSpPr>
        <xdr:cNvPr id="344" name="Oval 343">
          <a:extLst>
            <a:ext uri="{FF2B5EF4-FFF2-40B4-BE49-F238E27FC236}">
              <a16:creationId xmlns:a16="http://schemas.microsoft.com/office/drawing/2014/main" id="{7AFF0F46-E1A1-DE47-944F-67AD527C3E4A}"/>
            </a:ext>
          </a:extLst>
        </xdr:cNvPr>
        <xdr:cNvSpPr/>
      </xdr:nvSpPr>
      <xdr:spPr>
        <a:xfrm>
          <a:off x="13520058744" y="21280932"/>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48025</xdr:colOff>
      <xdr:row>340</xdr:row>
      <xdr:rowOff>128067</xdr:rowOff>
    </xdr:from>
    <xdr:to>
      <xdr:col>9</xdr:col>
      <xdr:colOff>218781</xdr:colOff>
      <xdr:row>341</xdr:row>
      <xdr:rowOff>112058</xdr:rowOff>
    </xdr:to>
    <xdr:sp macro="" textlink="">
      <xdr:nvSpPr>
        <xdr:cNvPr id="345" name="Oval 344">
          <a:extLst>
            <a:ext uri="{FF2B5EF4-FFF2-40B4-BE49-F238E27FC236}">
              <a16:creationId xmlns:a16="http://schemas.microsoft.com/office/drawing/2014/main" id="{957F0FD2-172A-EF40-A870-F92863F82073}"/>
            </a:ext>
          </a:extLst>
        </xdr:cNvPr>
        <xdr:cNvSpPr/>
      </xdr:nvSpPr>
      <xdr:spPr>
        <a:xfrm>
          <a:off x="13517343719" y="21692667"/>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480252</xdr:colOff>
      <xdr:row>338</xdr:row>
      <xdr:rowOff>117395</xdr:rowOff>
    </xdr:from>
    <xdr:to>
      <xdr:col>9</xdr:col>
      <xdr:colOff>651008</xdr:colOff>
      <xdr:row>339</xdr:row>
      <xdr:rowOff>101385</xdr:rowOff>
    </xdr:to>
    <xdr:sp macro="" textlink="">
      <xdr:nvSpPr>
        <xdr:cNvPr id="346" name="Oval 345">
          <a:extLst>
            <a:ext uri="{FF2B5EF4-FFF2-40B4-BE49-F238E27FC236}">
              <a16:creationId xmlns:a16="http://schemas.microsoft.com/office/drawing/2014/main" id="{89379F76-0676-7644-969D-5C6C25030393}"/>
            </a:ext>
          </a:extLst>
        </xdr:cNvPr>
        <xdr:cNvSpPr/>
      </xdr:nvSpPr>
      <xdr:spPr>
        <a:xfrm>
          <a:off x="13516911492" y="21275595"/>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3</xdr:col>
      <xdr:colOff>159165</xdr:colOff>
      <xdr:row>358</xdr:row>
      <xdr:rowOff>65058</xdr:rowOff>
    </xdr:from>
    <xdr:ext cx="1054690" cy="173766"/>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3281FFEB-513D-B54D-96B1-8EF1C01F3ED6}"/>
                </a:ext>
              </a:extLst>
            </xdr:cNvPr>
            <xdr:cNvSpPr txBox="1"/>
          </xdr:nvSpPr>
          <xdr:spPr>
            <a:xfrm>
              <a:off x="13521301645" y="25287258"/>
              <a:ext cx="105469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347" name="TextBox 346">
              <a:extLst>
                <a:ext uri="{FF2B5EF4-FFF2-40B4-BE49-F238E27FC236}">
                  <a16:creationId xmlns:a16="http://schemas.microsoft.com/office/drawing/2014/main" id="{3281FFEB-513D-B54D-96B1-8EF1C01F3ED6}"/>
                </a:ext>
              </a:extLst>
            </xdr:cNvPr>
            <xdr:cNvSpPr txBox="1"/>
          </xdr:nvSpPr>
          <xdr:spPr>
            <a:xfrm>
              <a:off x="13521301645" y="25287258"/>
              <a:ext cx="105469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twoCellAnchor>
    <xdr:from>
      <xdr:col>3</xdr:col>
      <xdr:colOff>276093</xdr:colOff>
      <xdr:row>447</xdr:row>
      <xdr:rowOff>190540</xdr:rowOff>
    </xdr:from>
    <xdr:to>
      <xdr:col>3</xdr:col>
      <xdr:colOff>453281</xdr:colOff>
      <xdr:row>448</xdr:row>
      <xdr:rowOff>184190</xdr:rowOff>
    </xdr:to>
    <xdr:sp macro="" textlink="">
      <xdr:nvSpPr>
        <xdr:cNvPr id="348" name="Oval 347">
          <a:extLst>
            <a:ext uri="{FF2B5EF4-FFF2-40B4-BE49-F238E27FC236}">
              <a16:creationId xmlns:a16="http://schemas.microsoft.com/office/drawing/2014/main" id="{B04F6370-6789-F643-B3C5-933F46A5E676}"/>
            </a:ext>
          </a:extLst>
        </xdr:cNvPr>
        <xdr:cNvSpPr/>
      </xdr:nvSpPr>
      <xdr:spPr>
        <a:xfrm>
          <a:off x="13522062219" y="43497540"/>
          <a:ext cx="177188" cy="196850"/>
        </a:xfrm>
        <a:prstGeom prst="ellipse">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138842</xdr:colOff>
      <xdr:row>447</xdr:row>
      <xdr:rowOff>28585</xdr:rowOff>
    </xdr:from>
    <xdr:to>
      <xdr:col>4</xdr:col>
      <xdr:colOff>236848</xdr:colOff>
      <xdr:row>447</xdr:row>
      <xdr:rowOff>126591</xdr:rowOff>
    </xdr:to>
    <xdr:cxnSp macro="">
      <xdr:nvCxnSpPr>
        <xdr:cNvPr id="349" name="Straight Arrow Connector 348">
          <a:extLst>
            <a:ext uri="{FF2B5EF4-FFF2-40B4-BE49-F238E27FC236}">
              <a16:creationId xmlns:a16="http://schemas.microsoft.com/office/drawing/2014/main" id="{F7072A8A-D0D4-9A4D-8C8D-7F3ECAF16EED}"/>
            </a:ext>
          </a:extLst>
        </xdr:cNvPr>
        <xdr:cNvCxnSpPr/>
      </xdr:nvCxnSpPr>
      <xdr:spPr>
        <a:xfrm flipV="1">
          <a:off x="13521453152" y="43335585"/>
          <a:ext cx="98006" cy="980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412443</xdr:colOff>
      <xdr:row>447</xdr:row>
      <xdr:rowOff>61254</xdr:rowOff>
    </xdr:from>
    <xdr:to>
      <xdr:col>3</xdr:col>
      <xdr:colOff>518617</xdr:colOff>
      <xdr:row>447</xdr:row>
      <xdr:rowOff>171510</xdr:rowOff>
    </xdr:to>
    <xdr:cxnSp macro="">
      <xdr:nvCxnSpPr>
        <xdr:cNvPr id="350" name="Straight Arrow Connector 349">
          <a:extLst>
            <a:ext uri="{FF2B5EF4-FFF2-40B4-BE49-F238E27FC236}">
              <a16:creationId xmlns:a16="http://schemas.microsoft.com/office/drawing/2014/main" id="{F30D493B-3F1D-8649-81CD-BBF9F072F433}"/>
            </a:ext>
          </a:extLst>
        </xdr:cNvPr>
        <xdr:cNvCxnSpPr/>
      </xdr:nvCxnSpPr>
      <xdr:spPr>
        <a:xfrm flipH="1" flipV="1">
          <a:off x="13521996883" y="43368254"/>
          <a:ext cx="106174" cy="11025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539035</xdr:colOff>
      <xdr:row>446</xdr:row>
      <xdr:rowOff>155177</xdr:rowOff>
    </xdr:from>
    <xdr:to>
      <xdr:col>3</xdr:col>
      <xdr:colOff>645209</xdr:colOff>
      <xdr:row>447</xdr:row>
      <xdr:rowOff>61253</xdr:rowOff>
    </xdr:to>
    <xdr:cxnSp macro="">
      <xdr:nvCxnSpPr>
        <xdr:cNvPr id="351" name="Straight Arrow Connector 350">
          <a:extLst>
            <a:ext uri="{FF2B5EF4-FFF2-40B4-BE49-F238E27FC236}">
              <a16:creationId xmlns:a16="http://schemas.microsoft.com/office/drawing/2014/main" id="{54DFE82E-AC15-254C-81D9-BCA4FC083E5F}"/>
            </a:ext>
          </a:extLst>
        </xdr:cNvPr>
        <xdr:cNvCxnSpPr/>
      </xdr:nvCxnSpPr>
      <xdr:spPr>
        <a:xfrm flipH="1" flipV="1">
          <a:off x="13521870291" y="43258977"/>
          <a:ext cx="106174" cy="1092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32669</xdr:colOff>
      <xdr:row>446</xdr:row>
      <xdr:rowOff>122508</xdr:rowOff>
    </xdr:from>
    <xdr:to>
      <xdr:col>4</xdr:col>
      <xdr:colOff>130675</xdr:colOff>
      <xdr:row>447</xdr:row>
      <xdr:rowOff>16334</xdr:rowOff>
    </xdr:to>
    <xdr:cxnSp macro="">
      <xdr:nvCxnSpPr>
        <xdr:cNvPr id="352" name="Straight Arrow Connector 351">
          <a:extLst>
            <a:ext uri="{FF2B5EF4-FFF2-40B4-BE49-F238E27FC236}">
              <a16:creationId xmlns:a16="http://schemas.microsoft.com/office/drawing/2014/main" id="{8639B600-9D03-994A-8C9C-874DC598CFF9}"/>
            </a:ext>
          </a:extLst>
        </xdr:cNvPr>
        <xdr:cNvCxnSpPr/>
      </xdr:nvCxnSpPr>
      <xdr:spPr>
        <a:xfrm flipV="1">
          <a:off x="13521559325" y="43226308"/>
          <a:ext cx="98006" cy="97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423504</xdr:colOff>
      <xdr:row>341</xdr:row>
      <xdr:rowOff>17632</xdr:rowOff>
    </xdr:from>
    <xdr:to>
      <xdr:col>14</xdr:col>
      <xdr:colOff>594260</xdr:colOff>
      <xdr:row>342</xdr:row>
      <xdr:rowOff>1623</xdr:rowOff>
    </xdr:to>
    <xdr:sp macro="" textlink="">
      <xdr:nvSpPr>
        <xdr:cNvPr id="353" name="Oval 352">
          <a:extLst>
            <a:ext uri="{FF2B5EF4-FFF2-40B4-BE49-F238E27FC236}">
              <a16:creationId xmlns:a16="http://schemas.microsoft.com/office/drawing/2014/main" id="{2467B9B2-F68E-DC85-D6FC-0025D1BA09D3}"/>
            </a:ext>
          </a:extLst>
        </xdr:cNvPr>
        <xdr:cNvSpPr/>
      </xdr:nvSpPr>
      <xdr:spPr>
        <a:xfrm>
          <a:off x="13558036175" y="69718545"/>
          <a:ext cx="170756" cy="1882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14</xdr:col>
      <xdr:colOff>402948</xdr:colOff>
      <xdr:row>338</xdr:row>
      <xdr:rowOff>178134</xdr:rowOff>
    </xdr:from>
    <xdr:to>
      <xdr:col>14</xdr:col>
      <xdr:colOff>573704</xdr:colOff>
      <xdr:row>339</xdr:row>
      <xdr:rowOff>162124</xdr:rowOff>
    </xdr:to>
    <xdr:sp macro="" textlink="">
      <xdr:nvSpPr>
        <xdr:cNvPr id="354" name="Oval 353">
          <a:extLst>
            <a:ext uri="{FF2B5EF4-FFF2-40B4-BE49-F238E27FC236}">
              <a16:creationId xmlns:a16="http://schemas.microsoft.com/office/drawing/2014/main" id="{37F69077-8599-2FF5-0E3A-BF67E18B4F7A}"/>
            </a:ext>
          </a:extLst>
        </xdr:cNvPr>
        <xdr:cNvSpPr/>
      </xdr:nvSpPr>
      <xdr:spPr>
        <a:xfrm>
          <a:off x="13558056731" y="69266134"/>
          <a:ext cx="170756" cy="188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4</xdr:col>
      <xdr:colOff>413489</xdr:colOff>
      <xdr:row>520</xdr:row>
      <xdr:rowOff>5907</xdr:rowOff>
    </xdr:from>
    <xdr:to>
      <xdr:col>4</xdr:col>
      <xdr:colOff>413489</xdr:colOff>
      <xdr:row>528</xdr:row>
      <xdr:rowOff>100418</xdr:rowOff>
    </xdr:to>
    <xdr:cxnSp macro="">
      <xdr:nvCxnSpPr>
        <xdr:cNvPr id="356" name="Straight Arrow Connector 355">
          <a:extLst>
            <a:ext uri="{FF2B5EF4-FFF2-40B4-BE49-F238E27FC236}">
              <a16:creationId xmlns:a16="http://schemas.microsoft.com/office/drawing/2014/main" id="{0E12E719-6DCE-6C4B-B09D-FDC79937E922}"/>
            </a:ext>
          </a:extLst>
        </xdr:cNvPr>
        <xdr:cNvCxnSpPr/>
      </xdr:nvCxnSpPr>
      <xdr:spPr>
        <a:xfrm flipV="1">
          <a:off x="13521276511" y="169754107"/>
          <a:ext cx="0" cy="172011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41350</xdr:colOff>
      <xdr:row>527</xdr:row>
      <xdr:rowOff>112232</xdr:rowOff>
    </xdr:from>
    <xdr:to>
      <xdr:col>4</xdr:col>
      <xdr:colOff>667489</xdr:colOff>
      <xdr:row>527</xdr:row>
      <xdr:rowOff>118139</xdr:rowOff>
    </xdr:to>
    <xdr:cxnSp macro="">
      <xdr:nvCxnSpPr>
        <xdr:cNvPr id="357" name="Straight Arrow Connector 356">
          <a:extLst>
            <a:ext uri="{FF2B5EF4-FFF2-40B4-BE49-F238E27FC236}">
              <a16:creationId xmlns:a16="http://schemas.microsoft.com/office/drawing/2014/main" id="{6EFD43B5-BBB5-0F43-A12C-E22AC19DDBFA}"/>
            </a:ext>
          </a:extLst>
        </xdr:cNvPr>
        <xdr:cNvCxnSpPr/>
      </xdr:nvCxnSpPr>
      <xdr:spPr>
        <a:xfrm>
          <a:off x="13521022511" y="171282832"/>
          <a:ext cx="2277139" cy="59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537536</xdr:colOff>
      <xdr:row>521</xdr:row>
      <xdr:rowOff>41348</xdr:rowOff>
    </xdr:from>
    <xdr:to>
      <xdr:col>4</xdr:col>
      <xdr:colOff>425303</xdr:colOff>
      <xdr:row>527</xdr:row>
      <xdr:rowOff>106325</xdr:rowOff>
    </xdr:to>
    <xdr:cxnSp macro="">
      <xdr:nvCxnSpPr>
        <xdr:cNvPr id="358" name="Straight Connector 357">
          <a:extLst>
            <a:ext uri="{FF2B5EF4-FFF2-40B4-BE49-F238E27FC236}">
              <a16:creationId xmlns:a16="http://schemas.microsoft.com/office/drawing/2014/main" id="{53C0C608-D3D9-B649-A12A-0D8F07B6FAFF}"/>
            </a:ext>
          </a:extLst>
        </xdr:cNvPr>
        <xdr:cNvCxnSpPr/>
      </xdr:nvCxnSpPr>
      <xdr:spPr>
        <a:xfrm>
          <a:off x="13521264697" y="169992748"/>
          <a:ext cx="1538767" cy="128417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348512</xdr:colOff>
      <xdr:row>521</xdr:row>
      <xdr:rowOff>94511</xdr:rowOff>
    </xdr:from>
    <xdr:to>
      <xdr:col>4</xdr:col>
      <xdr:colOff>413489</xdr:colOff>
      <xdr:row>526</xdr:row>
      <xdr:rowOff>17721</xdr:rowOff>
    </xdr:to>
    <xdr:cxnSp macro="">
      <xdr:nvCxnSpPr>
        <xdr:cNvPr id="360" name="Straight Connector 359">
          <a:extLst>
            <a:ext uri="{FF2B5EF4-FFF2-40B4-BE49-F238E27FC236}">
              <a16:creationId xmlns:a16="http://schemas.microsoft.com/office/drawing/2014/main" id="{6764257C-BA40-CA45-A4F9-A209F56B0A5E}"/>
            </a:ext>
          </a:extLst>
        </xdr:cNvPr>
        <xdr:cNvCxnSpPr/>
      </xdr:nvCxnSpPr>
      <xdr:spPr>
        <a:xfrm flipV="1">
          <a:off x="13521276511" y="170045911"/>
          <a:ext cx="1715977" cy="9392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478466</xdr:colOff>
      <xdr:row>523</xdr:row>
      <xdr:rowOff>159488</xdr:rowOff>
    </xdr:from>
    <xdr:to>
      <xdr:col>3</xdr:col>
      <xdr:colOff>578884</xdr:colOff>
      <xdr:row>524</xdr:row>
      <xdr:rowOff>88605</xdr:rowOff>
    </xdr:to>
    <xdr:sp macro="" textlink="">
      <xdr:nvSpPr>
        <xdr:cNvPr id="362" name="Oval 361">
          <a:extLst>
            <a:ext uri="{FF2B5EF4-FFF2-40B4-BE49-F238E27FC236}">
              <a16:creationId xmlns:a16="http://schemas.microsoft.com/office/drawing/2014/main" id="{74809A4E-9EA2-E34A-BC8D-845C97433B2C}"/>
            </a:ext>
          </a:extLst>
        </xdr:cNvPr>
        <xdr:cNvSpPr/>
      </xdr:nvSpPr>
      <xdr:spPr>
        <a:xfrm>
          <a:off x="13521936616" y="170517288"/>
          <a:ext cx="100418" cy="13231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3</xdr:col>
      <xdr:colOff>525721</xdr:colOff>
      <xdr:row>524</xdr:row>
      <xdr:rowOff>88605</xdr:rowOff>
    </xdr:from>
    <xdr:to>
      <xdr:col>3</xdr:col>
      <xdr:colOff>528675</xdr:colOff>
      <xdr:row>527</xdr:row>
      <xdr:rowOff>106325</xdr:rowOff>
    </xdr:to>
    <xdr:cxnSp macro="">
      <xdr:nvCxnSpPr>
        <xdr:cNvPr id="363" name="Straight Connector 362">
          <a:extLst>
            <a:ext uri="{FF2B5EF4-FFF2-40B4-BE49-F238E27FC236}">
              <a16:creationId xmlns:a16="http://schemas.microsoft.com/office/drawing/2014/main" id="{5D73FB39-FA18-AC4A-9623-634E41F39E2D}"/>
            </a:ext>
          </a:extLst>
        </xdr:cNvPr>
        <xdr:cNvCxnSpPr>
          <a:stCxn id="362" idx="4"/>
        </xdr:cNvCxnSpPr>
      </xdr:nvCxnSpPr>
      <xdr:spPr>
        <a:xfrm>
          <a:off x="13521986825" y="170649605"/>
          <a:ext cx="2954" cy="62732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578884</xdr:colOff>
      <xdr:row>524</xdr:row>
      <xdr:rowOff>23628</xdr:rowOff>
    </xdr:from>
    <xdr:to>
      <xdr:col>4</xdr:col>
      <xdr:colOff>425303</xdr:colOff>
      <xdr:row>524</xdr:row>
      <xdr:rowOff>35442</xdr:rowOff>
    </xdr:to>
    <xdr:cxnSp macro="">
      <xdr:nvCxnSpPr>
        <xdr:cNvPr id="365" name="Straight Connector 364">
          <a:extLst>
            <a:ext uri="{FF2B5EF4-FFF2-40B4-BE49-F238E27FC236}">
              <a16:creationId xmlns:a16="http://schemas.microsoft.com/office/drawing/2014/main" id="{66B2AF46-2774-D745-A511-B9C54B116853}"/>
            </a:ext>
          </a:extLst>
        </xdr:cNvPr>
        <xdr:cNvCxnSpPr>
          <a:stCxn id="362" idx="2"/>
        </xdr:cNvCxnSpPr>
      </xdr:nvCxnSpPr>
      <xdr:spPr>
        <a:xfrm flipH="1">
          <a:off x="13521264697" y="170584628"/>
          <a:ext cx="671919" cy="1181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111236</xdr:colOff>
      <xdr:row>522</xdr:row>
      <xdr:rowOff>92055</xdr:rowOff>
    </xdr:from>
    <xdr:to>
      <xdr:col>4</xdr:col>
      <xdr:colOff>453841</xdr:colOff>
      <xdr:row>522</xdr:row>
      <xdr:rowOff>109776</xdr:rowOff>
    </xdr:to>
    <xdr:cxnSp macro="">
      <xdr:nvCxnSpPr>
        <xdr:cNvPr id="367" name="Straight Connector 366">
          <a:extLst>
            <a:ext uri="{FF2B5EF4-FFF2-40B4-BE49-F238E27FC236}">
              <a16:creationId xmlns:a16="http://schemas.microsoft.com/office/drawing/2014/main" id="{BE366B2D-A4BD-AD4B-913B-11A405A48749}"/>
            </a:ext>
          </a:extLst>
        </xdr:cNvPr>
        <xdr:cNvCxnSpPr/>
      </xdr:nvCxnSpPr>
      <xdr:spPr>
        <a:xfrm>
          <a:off x="13556296721" y="104588797"/>
          <a:ext cx="2825527" cy="177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702931</xdr:colOff>
      <xdr:row>522</xdr:row>
      <xdr:rowOff>59069</xdr:rowOff>
    </xdr:from>
    <xdr:to>
      <xdr:col>3</xdr:col>
      <xdr:colOff>5907</xdr:colOff>
      <xdr:row>522</xdr:row>
      <xdr:rowOff>189023</xdr:rowOff>
    </xdr:to>
    <xdr:sp macro="" textlink="">
      <xdr:nvSpPr>
        <xdr:cNvPr id="369" name="Oval 368">
          <a:extLst>
            <a:ext uri="{FF2B5EF4-FFF2-40B4-BE49-F238E27FC236}">
              <a16:creationId xmlns:a16="http://schemas.microsoft.com/office/drawing/2014/main" id="{1CA15716-1BF6-DE4E-A9D1-37442C5E6CD1}"/>
            </a:ext>
          </a:extLst>
        </xdr:cNvPr>
        <xdr:cNvSpPr/>
      </xdr:nvSpPr>
      <xdr:spPr>
        <a:xfrm>
          <a:off x="13522509593" y="170213669"/>
          <a:ext cx="128476"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47256</xdr:colOff>
      <xdr:row>522</xdr:row>
      <xdr:rowOff>47255</xdr:rowOff>
    </xdr:from>
    <xdr:to>
      <xdr:col>4</xdr:col>
      <xdr:colOff>177209</xdr:colOff>
      <xdr:row>522</xdr:row>
      <xdr:rowOff>177209</xdr:rowOff>
    </xdr:to>
    <xdr:sp macro="" textlink="">
      <xdr:nvSpPr>
        <xdr:cNvPr id="370" name="Oval 369">
          <a:extLst>
            <a:ext uri="{FF2B5EF4-FFF2-40B4-BE49-F238E27FC236}">
              <a16:creationId xmlns:a16="http://schemas.microsoft.com/office/drawing/2014/main" id="{AD63B8D6-270C-F045-81F4-90C96F8B1E6C}"/>
            </a:ext>
          </a:extLst>
        </xdr:cNvPr>
        <xdr:cNvSpPr/>
      </xdr:nvSpPr>
      <xdr:spPr>
        <a:xfrm>
          <a:off x="13521512791" y="170201855"/>
          <a:ext cx="129953"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endParaRPr lang="en-US" sz="1100"/>
        </a:p>
      </xdr:txBody>
    </xdr:sp>
    <xdr:clientData/>
  </xdr:twoCellAnchor>
  <xdr:twoCellAnchor>
    <xdr:from>
      <xdr:col>2</xdr:col>
      <xdr:colOff>755433</xdr:colOff>
      <xdr:row>521</xdr:row>
      <xdr:rowOff>57032</xdr:rowOff>
    </xdr:from>
    <xdr:to>
      <xdr:col>4</xdr:col>
      <xdr:colOff>93851</xdr:colOff>
      <xdr:row>522</xdr:row>
      <xdr:rowOff>20440</xdr:rowOff>
    </xdr:to>
    <xdr:sp macro="" textlink="">
      <xdr:nvSpPr>
        <xdr:cNvPr id="371" name="Right Brace 370">
          <a:extLst>
            <a:ext uri="{FF2B5EF4-FFF2-40B4-BE49-F238E27FC236}">
              <a16:creationId xmlns:a16="http://schemas.microsoft.com/office/drawing/2014/main" id="{22528149-9032-C84A-BE96-3BB1F11CE9B7}"/>
            </a:ext>
          </a:extLst>
        </xdr:cNvPr>
        <xdr:cNvSpPr/>
      </xdr:nvSpPr>
      <xdr:spPr>
        <a:xfrm rot="16200000">
          <a:off x="13557071969" y="103938740"/>
          <a:ext cx="163184" cy="993699"/>
        </a:xfrm>
        <a:prstGeom prst="rightBrace">
          <a:avLst/>
        </a:prstGeom>
      </xdr:spPr>
      <xdr:style>
        <a:lnRef idx="3">
          <a:schemeClr val="accent3"/>
        </a:lnRef>
        <a:fillRef idx="0">
          <a:schemeClr val="accent3"/>
        </a:fillRef>
        <a:effectRef idx="2">
          <a:schemeClr val="accent3"/>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646957</xdr:colOff>
      <xdr:row>523</xdr:row>
      <xdr:rowOff>133714</xdr:rowOff>
    </xdr:from>
    <xdr:to>
      <xdr:col>3</xdr:col>
      <xdr:colOff>711935</xdr:colOff>
      <xdr:row>528</xdr:row>
      <xdr:rowOff>56924</xdr:rowOff>
    </xdr:to>
    <xdr:cxnSp macro="">
      <xdr:nvCxnSpPr>
        <xdr:cNvPr id="372" name="Straight Connector 371">
          <a:extLst>
            <a:ext uri="{FF2B5EF4-FFF2-40B4-BE49-F238E27FC236}">
              <a16:creationId xmlns:a16="http://schemas.microsoft.com/office/drawing/2014/main" id="{7F30EFC8-E848-5544-B506-914733F34037}"/>
            </a:ext>
          </a:extLst>
        </xdr:cNvPr>
        <xdr:cNvCxnSpPr/>
      </xdr:nvCxnSpPr>
      <xdr:spPr>
        <a:xfrm flipV="1">
          <a:off x="13556866268" y="104830231"/>
          <a:ext cx="1720259" cy="92208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726559</xdr:colOff>
      <xdr:row>526</xdr:row>
      <xdr:rowOff>11813</xdr:rowOff>
    </xdr:from>
    <xdr:to>
      <xdr:col>3</xdr:col>
      <xdr:colOff>29535</xdr:colOff>
      <xdr:row>526</xdr:row>
      <xdr:rowOff>141767</xdr:rowOff>
    </xdr:to>
    <xdr:sp macro="" textlink="">
      <xdr:nvSpPr>
        <xdr:cNvPr id="373" name="Oval 372">
          <a:extLst>
            <a:ext uri="{FF2B5EF4-FFF2-40B4-BE49-F238E27FC236}">
              <a16:creationId xmlns:a16="http://schemas.microsoft.com/office/drawing/2014/main" id="{F6107864-0CBE-A84F-BD12-9ED07C08212C}"/>
            </a:ext>
          </a:extLst>
        </xdr:cNvPr>
        <xdr:cNvSpPr/>
      </xdr:nvSpPr>
      <xdr:spPr>
        <a:xfrm>
          <a:off x="13522485965" y="170979213"/>
          <a:ext cx="128476"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261911</xdr:colOff>
      <xdr:row>517</xdr:row>
      <xdr:rowOff>26151</xdr:rowOff>
    </xdr:from>
    <xdr:to>
      <xdr:col>0</xdr:col>
      <xdr:colOff>276678</xdr:colOff>
      <xdr:row>522</xdr:row>
      <xdr:rowOff>8429</xdr:rowOff>
    </xdr:to>
    <xdr:cxnSp macro="">
      <xdr:nvCxnSpPr>
        <xdr:cNvPr id="375" name="Straight Connector 374">
          <a:extLst>
            <a:ext uri="{FF2B5EF4-FFF2-40B4-BE49-F238E27FC236}">
              <a16:creationId xmlns:a16="http://schemas.microsoft.com/office/drawing/2014/main" id="{AEB21AAC-1627-E145-8F87-67F2C008CF70}"/>
            </a:ext>
          </a:extLst>
        </xdr:cNvPr>
        <xdr:cNvCxnSpPr/>
      </xdr:nvCxnSpPr>
      <xdr:spPr>
        <a:xfrm flipH="1">
          <a:off x="13524715322" y="169164751"/>
          <a:ext cx="14767" cy="998278"/>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451873</xdr:colOff>
      <xdr:row>516</xdr:row>
      <xdr:rowOff>52322</xdr:rowOff>
    </xdr:from>
    <xdr:to>
      <xdr:col>0</xdr:col>
      <xdr:colOff>583751</xdr:colOff>
      <xdr:row>517</xdr:row>
      <xdr:rowOff>133183</xdr:rowOff>
    </xdr:to>
    <xdr:cxnSp macro="">
      <xdr:nvCxnSpPr>
        <xdr:cNvPr id="377" name="Straight Arrow Connector 376">
          <a:extLst>
            <a:ext uri="{FF2B5EF4-FFF2-40B4-BE49-F238E27FC236}">
              <a16:creationId xmlns:a16="http://schemas.microsoft.com/office/drawing/2014/main" id="{BEF4433A-E39C-B84B-9A43-7A56FB2D09C2}"/>
            </a:ext>
          </a:extLst>
        </xdr:cNvPr>
        <xdr:cNvCxnSpPr/>
      </xdr:nvCxnSpPr>
      <xdr:spPr>
        <a:xfrm flipH="1" flipV="1">
          <a:off x="13524408249" y="168987722"/>
          <a:ext cx="131878" cy="284061"/>
        </a:xfrm>
        <a:prstGeom prst="straightConnector1">
          <a:avLst/>
        </a:prstGeom>
        <a:ln>
          <a:solidFill>
            <a:srgbClr val="FF3F3D"/>
          </a:solidFill>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776983</xdr:colOff>
      <xdr:row>523</xdr:row>
      <xdr:rowOff>68348</xdr:rowOff>
    </xdr:from>
    <xdr:to>
      <xdr:col>2</xdr:col>
      <xdr:colOff>779997</xdr:colOff>
      <xdr:row>525</xdr:row>
      <xdr:rowOff>170077</xdr:rowOff>
    </xdr:to>
    <xdr:cxnSp macro="">
      <xdr:nvCxnSpPr>
        <xdr:cNvPr id="378" name="Straight Arrow Connector 377">
          <a:extLst>
            <a:ext uri="{FF2B5EF4-FFF2-40B4-BE49-F238E27FC236}">
              <a16:creationId xmlns:a16="http://schemas.microsoft.com/office/drawing/2014/main" id="{37C19162-A75D-634F-9988-00CE5B9066D3}"/>
            </a:ext>
          </a:extLst>
        </xdr:cNvPr>
        <xdr:cNvCxnSpPr/>
      </xdr:nvCxnSpPr>
      <xdr:spPr>
        <a:xfrm flipH="1">
          <a:off x="13557625846" y="104764865"/>
          <a:ext cx="3014" cy="501279"/>
        </a:xfrm>
        <a:prstGeom prst="straightConnector1">
          <a:avLst/>
        </a:prstGeom>
        <a:ln>
          <a:solidFill>
            <a:srgbClr val="FF3F3D"/>
          </a:solidFill>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0</xdr:col>
      <xdr:colOff>0</xdr:colOff>
      <xdr:row>0</xdr:row>
      <xdr:rowOff>1</xdr:rowOff>
    </xdr:from>
    <xdr:to>
      <xdr:col>6</xdr:col>
      <xdr:colOff>615522</xdr:colOff>
      <xdr:row>570</xdr:row>
      <xdr:rowOff>109215</xdr:rowOff>
    </xdr:to>
    <xdr:pic>
      <xdr:nvPicPr>
        <xdr:cNvPr id="7" name="Picture 6">
          <a:extLst>
            <a:ext uri="{FF2B5EF4-FFF2-40B4-BE49-F238E27FC236}">
              <a16:creationId xmlns:a16="http://schemas.microsoft.com/office/drawing/2014/main" id="{15FF68E6-F602-4A48-B622-E76B761440AE}"/>
            </a:ext>
          </a:extLst>
        </xdr:cNvPr>
        <xdr:cNvPicPr>
          <a:picLocks noChangeAspect="1"/>
        </xdr:cNvPicPr>
      </xdr:nvPicPr>
      <xdr:blipFill>
        <a:blip xmlns:r="http://schemas.openxmlformats.org/officeDocument/2006/relationships" r:embed="rId12"/>
        <a:stretch>
          <a:fillRect/>
        </a:stretch>
      </xdr:blipFill>
      <xdr:spPr>
        <a:xfrm>
          <a:off x="13525803865" y="1"/>
          <a:ext cx="5570859" cy="2540134"/>
        </a:xfrm>
        <a:prstGeom prst="rect">
          <a:avLst/>
        </a:prstGeom>
      </xdr:spPr>
    </xdr:pic>
    <xdr:clientData/>
  </xdr:twoCellAnchor>
  <xdr:oneCellAnchor>
    <xdr:from>
      <xdr:col>0</xdr:col>
      <xdr:colOff>47625</xdr:colOff>
      <xdr:row>576</xdr:row>
      <xdr:rowOff>79374</xdr:rowOff>
    </xdr:from>
    <xdr:ext cx="5291667" cy="2677584"/>
    <xdr:pic>
      <xdr:nvPicPr>
        <xdr:cNvPr id="76" name="image44.png">
          <a:extLst>
            <a:ext uri="{FF2B5EF4-FFF2-40B4-BE49-F238E27FC236}">
              <a16:creationId xmlns:a16="http://schemas.microsoft.com/office/drawing/2014/main" id="{7C57851C-05AA-324F-AAD2-94A2361D4926}"/>
            </a:ext>
          </a:extLst>
        </xdr:cNvPr>
        <xdr:cNvPicPr preferRelativeResize="0"/>
      </xdr:nvPicPr>
      <xdr:blipFill>
        <a:blip xmlns:r="http://schemas.openxmlformats.org/officeDocument/2006/relationships" r:embed="rId13" cstate="print"/>
        <a:stretch>
          <a:fillRect/>
        </a:stretch>
      </xdr:blipFill>
      <xdr:spPr>
        <a:xfrm>
          <a:off x="13519652708" y="45608874"/>
          <a:ext cx="5291667" cy="2677584"/>
        </a:xfrm>
        <a:prstGeom prst="rect">
          <a:avLst/>
        </a:prstGeom>
        <a:noFill/>
      </xdr:spPr>
    </xdr:pic>
    <xdr:clientData fLocksWithSheet="0"/>
  </xdr:oneCellAnchor>
  <xdr:twoCellAnchor editAs="oneCell">
    <xdr:from>
      <xdr:col>0</xdr:col>
      <xdr:colOff>45825</xdr:colOff>
      <xdr:row>643</xdr:row>
      <xdr:rowOff>23339</xdr:rowOff>
    </xdr:from>
    <xdr:to>
      <xdr:col>7</xdr:col>
      <xdr:colOff>222577</xdr:colOff>
      <xdr:row>659</xdr:row>
      <xdr:rowOff>85706</xdr:rowOff>
    </xdr:to>
    <xdr:pic>
      <xdr:nvPicPr>
        <xdr:cNvPr id="79" name="Picture 78">
          <a:extLst>
            <a:ext uri="{FF2B5EF4-FFF2-40B4-BE49-F238E27FC236}">
              <a16:creationId xmlns:a16="http://schemas.microsoft.com/office/drawing/2014/main" id="{A3E1E883-87CE-F94D-A3E4-64A43457DCB5}"/>
            </a:ext>
          </a:extLst>
        </xdr:cNvPr>
        <xdr:cNvPicPr>
          <a:picLocks noChangeAspect="1"/>
        </xdr:cNvPicPr>
      </xdr:nvPicPr>
      <xdr:blipFill>
        <a:blip xmlns:r="http://schemas.openxmlformats.org/officeDocument/2006/relationships" r:embed="rId4"/>
        <a:stretch>
          <a:fillRect/>
        </a:stretch>
      </xdr:blipFill>
      <xdr:spPr>
        <a:xfrm>
          <a:off x="13508269897" y="7937927"/>
          <a:ext cx="5950670" cy="3309377"/>
        </a:xfrm>
        <a:prstGeom prst="rect">
          <a:avLst/>
        </a:prstGeom>
      </xdr:spPr>
    </xdr:pic>
    <xdr:clientData/>
  </xdr:twoCellAnchor>
  <xdr:oneCellAnchor>
    <xdr:from>
      <xdr:col>1</xdr:col>
      <xdr:colOff>42333</xdr:colOff>
      <xdr:row>660</xdr:row>
      <xdr:rowOff>31749</xdr:rowOff>
    </xdr:from>
    <xdr:ext cx="4333875" cy="2090209"/>
    <xdr:pic>
      <xdr:nvPicPr>
        <xdr:cNvPr id="80" name="image50.png">
          <a:extLst>
            <a:ext uri="{FF2B5EF4-FFF2-40B4-BE49-F238E27FC236}">
              <a16:creationId xmlns:a16="http://schemas.microsoft.com/office/drawing/2014/main" id="{D3AAE262-75AB-E240-88D9-7D072E7A13F5}"/>
            </a:ext>
          </a:extLst>
        </xdr:cNvPr>
        <xdr:cNvPicPr preferRelativeResize="0"/>
      </xdr:nvPicPr>
      <xdr:blipFill>
        <a:blip xmlns:r="http://schemas.openxmlformats.org/officeDocument/2006/relationships" r:embed="rId14" cstate="print"/>
        <a:stretch>
          <a:fillRect/>
        </a:stretch>
      </xdr:blipFill>
      <xdr:spPr>
        <a:xfrm>
          <a:off x="13519790292" y="53282849"/>
          <a:ext cx="4333875" cy="2090209"/>
        </a:xfrm>
        <a:prstGeom prst="rect">
          <a:avLst/>
        </a:prstGeom>
        <a:noFill/>
      </xdr:spPr>
    </xdr:pic>
    <xdr:clientData fLocksWithSheet="0"/>
  </xdr:oneCellAnchor>
  <xdr:oneCellAnchor>
    <xdr:from>
      <xdr:col>0</xdr:col>
      <xdr:colOff>0</xdr:colOff>
      <xdr:row>702</xdr:row>
      <xdr:rowOff>0</xdr:rowOff>
    </xdr:from>
    <xdr:ext cx="6612467" cy="3539066"/>
    <xdr:pic>
      <xdr:nvPicPr>
        <xdr:cNvPr id="81" name="image46.png">
          <a:extLst>
            <a:ext uri="{FF2B5EF4-FFF2-40B4-BE49-F238E27FC236}">
              <a16:creationId xmlns:a16="http://schemas.microsoft.com/office/drawing/2014/main" id="{C86FB6AD-2776-F546-A93E-CDC880CCC3A6}"/>
            </a:ext>
          </a:extLst>
        </xdr:cNvPr>
        <xdr:cNvPicPr preferRelativeResize="0"/>
      </xdr:nvPicPr>
      <xdr:blipFill>
        <a:blip xmlns:r="http://schemas.openxmlformats.org/officeDocument/2006/relationships" r:embed="rId5" cstate="print"/>
        <a:stretch>
          <a:fillRect/>
        </a:stretch>
      </xdr:blipFill>
      <xdr:spPr>
        <a:xfrm>
          <a:off x="13518379533" y="62014100"/>
          <a:ext cx="6612467" cy="3539066"/>
        </a:xfrm>
        <a:prstGeom prst="rect">
          <a:avLst/>
        </a:prstGeom>
        <a:noFill/>
      </xdr:spPr>
    </xdr:pic>
    <xdr:clientData fLocksWithSheet="0"/>
  </xdr:oneCellAnchor>
  <xdr:oneCellAnchor>
    <xdr:from>
      <xdr:col>0</xdr:col>
      <xdr:colOff>0</xdr:colOff>
      <xdr:row>800</xdr:row>
      <xdr:rowOff>0</xdr:rowOff>
    </xdr:from>
    <xdr:ext cx="6747933" cy="3987800"/>
    <xdr:pic>
      <xdr:nvPicPr>
        <xdr:cNvPr id="85" name="image53.png">
          <a:extLst>
            <a:ext uri="{FF2B5EF4-FFF2-40B4-BE49-F238E27FC236}">
              <a16:creationId xmlns:a16="http://schemas.microsoft.com/office/drawing/2014/main" id="{2E5BB201-774F-6A48-B8E8-A567D7F37773}"/>
            </a:ext>
          </a:extLst>
        </xdr:cNvPr>
        <xdr:cNvPicPr preferRelativeResize="0"/>
      </xdr:nvPicPr>
      <xdr:blipFill>
        <a:blip xmlns:r="http://schemas.openxmlformats.org/officeDocument/2006/relationships" r:embed="rId7" cstate="print"/>
        <a:stretch>
          <a:fillRect/>
        </a:stretch>
      </xdr:blipFill>
      <xdr:spPr>
        <a:xfrm>
          <a:off x="13518244067" y="82029300"/>
          <a:ext cx="6747933" cy="3987800"/>
        </a:xfrm>
        <a:prstGeom prst="rect">
          <a:avLst/>
        </a:prstGeom>
        <a:noFill/>
      </xdr:spPr>
    </xdr:pic>
    <xdr:clientData fLocksWithSheet="0"/>
  </xdr:oneCellAnchor>
  <xdr:twoCellAnchor>
    <xdr:from>
      <xdr:col>8</xdr:col>
      <xdr:colOff>585057</xdr:colOff>
      <xdr:row>560</xdr:row>
      <xdr:rowOff>128427</xdr:rowOff>
    </xdr:from>
    <xdr:to>
      <xdr:col>13</xdr:col>
      <xdr:colOff>156968</xdr:colOff>
      <xdr:row>566</xdr:row>
      <xdr:rowOff>85618</xdr:rowOff>
    </xdr:to>
    <xdr:sp macro="" textlink="">
      <xdr:nvSpPr>
        <xdr:cNvPr id="89" name="Rounded Rectangle 88">
          <a:extLst>
            <a:ext uri="{FF2B5EF4-FFF2-40B4-BE49-F238E27FC236}">
              <a16:creationId xmlns:a16="http://schemas.microsoft.com/office/drawing/2014/main" id="{A43B7DD8-3206-7D1A-E9DC-4EE76E246673}"/>
            </a:ext>
          </a:extLst>
        </xdr:cNvPr>
        <xdr:cNvSpPr/>
      </xdr:nvSpPr>
      <xdr:spPr>
        <a:xfrm>
          <a:off x="13549144830" y="527978"/>
          <a:ext cx="3710113" cy="115584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מפגש 10 - 4.6.2025 - המשך פתרון שאלות מבחינות</a:t>
          </a:r>
        </a:p>
        <a:p>
          <a:pPr algn="r" rtl="1"/>
          <a:r>
            <a:rPr lang="he-IL" sz="1100"/>
            <a:t>בהדגש הנושאים ה״מוקדמים״</a:t>
          </a:r>
        </a:p>
        <a:p>
          <a:pPr algn="r" rtl="1"/>
          <a:r>
            <a:rPr lang="he-IL" sz="1100"/>
            <a:t>מבנה עלויות, </a:t>
          </a:r>
        </a:p>
        <a:p>
          <a:pPr algn="r" rtl="1"/>
          <a:r>
            <a:rPr lang="he-IL" sz="1100"/>
            <a:t>פונקציית ההיצע, </a:t>
          </a:r>
        </a:p>
        <a:p>
          <a:pPr algn="r" rtl="1"/>
          <a:r>
            <a:rPr lang="he-IL" sz="1100"/>
            <a:t>עקומת התמורה וכו׳. </a:t>
          </a:r>
          <a:endParaRPr lang="en-US" sz="1100"/>
        </a:p>
      </xdr:txBody>
    </xdr:sp>
    <xdr:clientData/>
  </xdr:twoCellAnchor>
  <xdr:twoCellAnchor>
    <xdr:from>
      <xdr:col>10</xdr:col>
      <xdr:colOff>451028</xdr:colOff>
      <xdr:row>573</xdr:row>
      <xdr:rowOff>0</xdr:rowOff>
    </xdr:from>
    <xdr:to>
      <xdr:col>10</xdr:col>
      <xdr:colOff>569719</xdr:colOff>
      <xdr:row>573</xdr:row>
      <xdr:rowOff>189906</xdr:rowOff>
    </xdr:to>
    <xdr:sp macro="" textlink="">
      <xdr:nvSpPr>
        <xdr:cNvPr id="93" name="Down Arrow 92">
          <a:extLst>
            <a:ext uri="{FF2B5EF4-FFF2-40B4-BE49-F238E27FC236}">
              <a16:creationId xmlns:a16="http://schemas.microsoft.com/office/drawing/2014/main" id="{D2F4BD59-E899-5EAE-E57E-FCE012B457CC}"/>
            </a:ext>
          </a:extLst>
        </xdr:cNvPr>
        <xdr:cNvSpPr/>
      </xdr:nvSpPr>
      <xdr:spPr>
        <a:xfrm>
          <a:off x="13507274907" y="3026636"/>
          <a:ext cx="118691" cy="18990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463124</xdr:colOff>
      <xdr:row>575</xdr:row>
      <xdr:rowOff>48381</xdr:rowOff>
    </xdr:from>
    <xdr:to>
      <xdr:col>10</xdr:col>
      <xdr:colOff>581815</xdr:colOff>
      <xdr:row>576</xdr:row>
      <xdr:rowOff>32668</xdr:rowOff>
    </xdr:to>
    <xdr:sp macro="" textlink="">
      <xdr:nvSpPr>
        <xdr:cNvPr id="94" name="Down Arrow 93">
          <a:extLst>
            <a:ext uri="{FF2B5EF4-FFF2-40B4-BE49-F238E27FC236}">
              <a16:creationId xmlns:a16="http://schemas.microsoft.com/office/drawing/2014/main" id="{FE4584D4-B449-2FE4-ED25-8E66FB77B7CD}"/>
            </a:ext>
          </a:extLst>
        </xdr:cNvPr>
        <xdr:cNvSpPr/>
      </xdr:nvSpPr>
      <xdr:spPr>
        <a:xfrm>
          <a:off x="13566495566" y="3543905"/>
          <a:ext cx="118691" cy="18990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436938</xdr:colOff>
      <xdr:row>586</xdr:row>
      <xdr:rowOff>9102</xdr:rowOff>
    </xdr:from>
    <xdr:to>
      <xdr:col>11</xdr:col>
      <xdr:colOff>555629</xdr:colOff>
      <xdr:row>586</xdr:row>
      <xdr:rowOff>196328</xdr:rowOff>
    </xdr:to>
    <xdr:sp macro="" textlink="">
      <xdr:nvSpPr>
        <xdr:cNvPr id="97" name="Down Arrow 96">
          <a:extLst>
            <a:ext uri="{FF2B5EF4-FFF2-40B4-BE49-F238E27FC236}">
              <a16:creationId xmlns:a16="http://schemas.microsoft.com/office/drawing/2014/main" id="{29B61ACF-5D02-2B42-B3B6-1A52ADFB2A50}"/>
            </a:ext>
          </a:extLst>
        </xdr:cNvPr>
        <xdr:cNvSpPr/>
      </xdr:nvSpPr>
      <xdr:spPr>
        <a:xfrm>
          <a:off x="13505462309" y="5691370"/>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332196</xdr:colOff>
      <xdr:row>585</xdr:row>
      <xdr:rowOff>198947</xdr:rowOff>
    </xdr:from>
    <xdr:to>
      <xdr:col>12</xdr:col>
      <xdr:colOff>450887</xdr:colOff>
      <xdr:row>586</xdr:row>
      <xdr:rowOff>183235</xdr:rowOff>
    </xdr:to>
    <xdr:sp macro="" textlink="">
      <xdr:nvSpPr>
        <xdr:cNvPr id="104" name="Down Arrow 103">
          <a:extLst>
            <a:ext uri="{FF2B5EF4-FFF2-40B4-BE49-F238E27FC236}">
              <a16:creationId xmlns:a16="http://schemas.microsoft.com/office/drawing/2014/main" id="{AA179900-2059-1D47-AC95-B763754260D5}"/>
            </a:ext>
          </a:extLst>
        </xdr:cNvPr>
        <xdr:cNvSpPr/>
      </xdr:nvSpPr>
      <xdr:spPr>
        <a:xfrm>
          <a:off x="13504742206" y="5678277"/>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10</xdr:col>
      <xdr:colOff>19640</xdr:colOff>
      <xdr:row>600</xdr:row>
      <xdr:rowOff>199816</xdr:rowOff>
    </xdr:from>
    <xdr:to>
      <xdr:col>15</xdr:col>
      <xdr:colOff>165494</xdr:colOff>
      <xdr:row>602</xdr:row>
      <xdr:rowOff>189206</xdr:rowOff>
    </xdr:to>
    <xdr:pic>
      <xdr:nvPicPr>
        <xdr:cNvPr id="106" name="Picture 105">
          <a:extLst>
            <a:ext uri="{FF2B5EF4-FFF2-40B4-BE49-F238E27FC236}">
              <a16:creationId xmlns:a16="http://schemas.microsoft.com/office/drawing/2014/main" id="{5EECB198-BCAA-7C50-8B2E-646EAE7DF2A2}"/>
            </a:ext>
          </a:extLst>
        </xdr:cNvPr>
        <xdr:cNvPicPr>
          <a:picLocks noChangeAspect="1"/>
        </xdr:cNvPicPr>
      </xdr:nvPicPr>
      <xdr:blipFill>
        <a:blip xmlns:r="http://schemas.openxmlformats.org/officeDocument/2006/relationships" r:embed="rId15"/>
        <a:stretch>
          <a:fillRect/>
        </a:stretch>
      </xdr:blipFill>
      <xdr:spPr>
        <a:xfrm>
          <a:off x="13501728218" y="8723218"/>
          <a:ext cx="4270080" cy="395266"/>
        </a:xfrm>
        <a:prstGeom prst="rect">
          <a:avLst/>
        </a:prstGeom>
      </xdr:spPr>
    </xdr:pic>
    <xdr:clientData/>
  </xdr:twoCellAnchor>
  <xdr:oneCellAnchor>
    <xdr:from>
      <xdr:col>11</xdr:col>
      <xdr:colOff>811753</xdr:colOff>
      <xdr:row>603</xdr:row>
      <xdr:rowOff>76332</xdr:rowOff>
    </xdr:from>
    <xdr:ext cx="2150674" cy="348044"/>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1D49B04B-6F83-3F36-87CC-AF547894CE35}"/>
                </a:ext>
              </a:extLst>
            </xdr:cNvPr>
            <xdr:cNvSpPr txBox="1"/>
          </xdr:nvSpPr>
          <xdr:spPr>
            <a:xfrm>
              <a:off x="13502230666" y="9208548"/>
              <a:ext cx="2150674"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13</m:t>
                        </m:r>
                      </m:den>
                    </m:f>
                    <m:r>
                      <a:rPr lang="he-IL" sz="1100" b="0" i="1">
                        <a:latin typeface="Cambria Math" panose="02040503050406030204" pitchFamily="18" charset="0"/>
                      </a:rPr>
                      <m:t>          </m:t>
                    </m:r>
                    <m:r>
                      <a:rPr lang="en-US" sz="1100" b="0" i="1">
                        <a:latin typeface="Cambria Math" panose="02040503050406030204" pitchFamily="18" charset="0"/>
                      </a:rPr>
                      <m:t>&gt;</m:t>
                    </m:r>
                    <m:r>
                      <a:rPr lang="he-IL" sz="1100" b="0" i="1">
                        <a:latin typeface="Cambria Math" panose="02040503050406030204" pitchFamily="18" charset="0"/>
                      </a:rPr>
                      <m:t>   </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&gt;13)</m:t>
                        </m:r>
                      </m:den>
                    </m:f>
                  </m:oMath>
                </m:oMathPara>
              </a14:m>
              <a:endParaRPr lang="en-US" sz="1100"/>
            </a:p>
          </xdr:txBody>
        </xdr:sp>
      </mc:Choice>
      <mc:Fallback xmlns="">
        <xdr:sp macro="" textlink="">
          <xdr:nvSpPr>
            <xdr:cNvPr id="108" name="TextBox 107">
              <a:extLst>
                <a:ext uri="{FF2B5EF4-FFF2-40B4-BE49-F238E27FC236}">
                  <a16:creationId xmlns:a16="http://schemas.microsoft.com/office/drawing/2014/main" id="{1D49B04B-6F83-3F36-87CC-AF547894CE35}"/>
                </a:ext>
              </a:extLst>
            </xdr:cNvPr>
            <xdr:cNvSpPr txBox="1"/>
          </xdr:nvSpPr>
          <xdr:spPr>
            <a:xfrm>
              <a:off x="13502230666" y="9208548"/>
              <a:ext cx="2150674"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𝐹𝐶/13</a:t>
              </a:r>
              <a:r>
                <a:rPr lang="he-IL" sz="1100" b="0" i="0">
                  <a:latin typeface="Cambria Math" panose="02040503050406030204" pitchFamily="18" charset="0"/>
                </a:rPr>
                <a:t>           </a:t>
              </a:r>
              <a:r>
                <a:rPr lang="en-US" sz="1100" b="0" i="0">
                  <a:latin typeface="Cambria Math" panose="02040503050406030204" pitchFamily="18" charset="0"/>
                </a:rPr>
                <a:t>&gt;</a:t>
              </a:r>
              <a:r>
                <a:rPr lang="he-IL" sz="1100" b="0" i="0">
                  <a:latin typeface="Cambria Math" panose="02040503050406030204" pitchFamily="18" charset="0"/>
                </a:rPr>
                <a:t>   </a:t>
              </a:r>
              <a:r>
                <a:rPr lang="en-US" sz="1100" b="0" i="0">
                  <a:latin typeface="Cambria Math" panose="02040503050406030204" pitchFamily="18" charset="0"/>
                </a:rPr>
                <a:t> 𝐹𝐶/((𝑄&gt;13))</a:t>
              </a:r>
              <a:endParaRPr lang="en-US" sz="1100"/>
            </a:p>
          </xdr:txBody>
        </xdr:sp>
      </mc:Fallback>
    </mc:AlternateContent>
    <xdr:clientData/>
  </xdr:oneCellAnchor>
  <xdr:twoCellAnchor>
    <xdr:from>
      <xdr:col>13</xdr:col>
      <xdr:colOff>777350</xdr:colOff>
      <xdr:row>605</xdr:row>
      <xdr:rowOff>28740</xdr:rowOff>
    </xdr:from>
    <xdr:to>
      <xdr:col>14</xdr:col>
      <xdr:colOff>71196</xdr:colOff>
      <xdr:row>606</xdr:row>
      <xdr:rowOff>13028</xdr:rowOff>
    </xdr:to>
    <xdr:sp macro="" textlink="">
      <xdr:nvSpPr>
        <xdr:cNvPr id="109" name="Down Arrow 108">
          <a:extLst>
            <a:ext uri="{FF2B5EF4-FFF2-40B4-BE49-F238E27FC236}">
              <a16:creationId xmlns:a16="http://schemas.microsoft.com/office/drawing/2014/main" id="{66F21F2A-C76E-ABF4-05A1-C100AE4C0767}"/>
            </a:ext>
          </a:extLst>
        </xdr:cNvPr>
        <xdr:cNvSpPr/>
      </xdr:nvSpPr>
      <xdr:spPr>
        <a:xfrm>
          <a:off x="13502647361" y="9566833"/>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607145</xdr:colOff>
      <xdr:row>605</xdr:row>
      <xdr:rowOff>28740</xdr:rowOff>
    </xdr:from>
    <xdr:to>
      <xdr:col>12</xdr:col>
      <xdr:colOff>725836</xdr:colOff>
      <xdr:row>606</xdr:row>
      <xdr:rowOff>13028</xdr:rowOff>
    </xdr:to>
    <xdr:sp macro="" textlink="">
      <xdr:nvSpPr>
        <xdr:cNvPr id="111" name="Down Arrow 110">
          <a:extLst>
            <a:ext uri="{FF2B5EF4-FFF2-40B4-BE49-F238E27FC236}">
              <a16:creationId xmlns:a16="http://schemas.microsoft.com/office/drawing/2014/main" id="{B1E3F93D-8429-C773-8C25-40C12B6159CF}"/>
            </a:ext>
          </a:extLst>
        </xdr:cNvPr>
        <xdr:cNvSpPr/>
      </xdr:nvSpPr>
      <xdr:spPr>
        <a:xfrm>
          <a:off x="13503642412" y="9566833"/>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13</xdr:col>
      <xdr:colOff>772474</xdr:colOff>
      <xdr:row>618</xdr:row>
      <xdr:rowOff>130927</xdr:rowOff>
    </xdr:from>
    <xdr:to>
      <xdr:col>14</xdr:col>
      <xdr:colOff>209485</xdr:colOff>
      <xdr:row>619</xdr:row>
      <xdr:rowOff>189845</xdr:rowOff>
    </xdr:to>
    <xdr:cxnSp macro="">
      <xdr:nvCxnSpPr>
        <xdr:cNvPr id="121" name="Straight Arrow Connector 120">
          <a:extLst>
            <a:ext uri="{FF2B5EF4-FFF2-40B4-BE49-F238E27FC236}">
              <a16:creationId xmlns:a16="http://schemas.microsoft.com/office/drawing/2014/main" id="{6172D398-A284-CCA0-0884-1673BFA8C7A8}"/>
            </a:ext>
          </a:extLst>
        </xdr:cNvPr>
        <xdr:cNvCxnSpPr/>
      </xdr:nvCxnSpPr>
      <xdr:spPr>
        <a:xfrm flipH="1">
          <a:off x="13502509072" y="12307216"/>
          <a:ext cx="261856" cy="261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497526</xdr:colOff>
      <xdr:row>617</xdr:row>
      <xdr:rowOff>69784</xdr:rowOff>
    </xdr:from>
    <xdr:ext cx="2157222" cy="343235"/>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69A4E02D-EF44-28BF-F6FC-A6A8EF75912F}"/>
                </a:ext>
              </a:extLst>
            </xdr:cNvPr>
            <xdr:cNvSpPr txBox="1"/>
          </xdr:nvSpPr>
          <xdr:spPr>
            <a:xfrm>
              <a:off x="13502538345" y="12043135"/>
              <a:ext cx="2157222" cy="3432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𝐴𝑇𝐶</m:t>
                    </m:r>
                    <m:r>
                      <a:rPr lang="he-IL" sz="1100" b="0" i="1">
                        <a:latin typeface="Cambria Math" panose="02040503050406030204" pitchFamily="18" charset="0"/>
                      </a:rPr>
                      <m:t>         </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𝑉𝐶</m:t>
                        </m:r>
                      </m:num>
                      <m:den>
                        <m:r>
                          <a:rPr lang="en-US" sz="1100" b="0" i="1">
                            <a:latin typeface="Cambria Math" panose="02040503050406030204" pitchFamily="18" charset="0"/>
                          </a:rPr>
                          <m:t>𝑄</m:t>
                        </m:r>
                      </m:den>
                    </m:f>
                    <m:r>
                      <a:rPr lang="he-IL" sz="1100" b="0" i="1">
                        <a:latin typeface="Cambria Math" panose="02040503050406030204" pitchFamily="18" charset="0"/>
                      </a:rPr>
                      <m:t>         </m:t>
                    </m:r>
                    <m:r>
                      <a:rPr lang="en-US" sz="1100" b="0" i="1">
                        <a:latin typeface="Cambria Math" panose="02040503050406030204" pitchFamily="18" charset="0"/>
                      </a:rPr>
                      <m:t>+</m:t>
                    </m:r>
                    <m:r>
                      <a:rPr lang="he-IL" sz="1100" b="0" i="1">
                        <a:latin typeface="Cambria Math" panose="02040503050406030204" pitchFamily="18" charset="0"/>
                      </a:rPr>
                      <m:t>           </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𝑄</m:t>
                        </m:r>
                      </m:den>
                    </m:f>
                  </m:oMath>
                </m:oMathPara>
              </a14:m>
              <a:endParaRPr lang="en-US" sz="1100"/>
            </a:p>
          </xdr:txBody>
        </xdr:sp>
      </mc:Choice>
      <mc:Fallback xmlns="">
        <xdr:sp macro="" textlink="">
          <xdr:nvSpPr>
            <xdr:cNvPr id="122" name="TextBox 121">
              <a:extLst>
                <a:ext uri="{FF2B5EF4-FFF2-40B4-BE49-F238E27FC236}">
                  <a16:creationId xmlns:a16="http://schemas.microsoft.com/office/drawing/2014/main" id="{69A4E02D-EF44-28BF-F6FC-A6A8EF75912F}"/>
                </a:ext>
              </a:extLst>
            </xdr:cNvPr>
            <xdr:cNvSpPr txBox="1"/>
          </xdr:nvSpPr>
          <xdr:spPr>
            <a:xfrm>
              <a:off x="13502538345" y="12043135"/>
              <a:ext cx="2157222" cy="3432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𝐴𝑇𝐶</a:t>
              </a:r>
              <a:r>
                <a:rPr lang="he-IL" sz="1100" b="0" i="0">
                  <a:latin typeface="Cambria Math" panose="02040503050406030204" pitchFamily="18" charset="0"/>
                </a:rPr>
                <a:t>         </a:t>
              </a:r>
              <a:r>
                <a:rPr lang="en-US" sz="1100" b="0" i="0">
                  <a:latin typeface="Cambria Math" panose="02040503050406030204" pitchFamily="18" charset="0"/>
                </a:rPr>
                <a:t>=𝑉𝐶</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           </a:t>
              </a:r>
              <a:r>
                <a:rPr lang="en-US" sz="1100" b="0" i="0">
                  <a:latin typeface="Cambria Math" panose="02040503050406030204" pitchFamily="18" charset="0"/>
                </a:rPr>
                <a:t> 𝐹𝐶/𝑄</a:t>
              </a:r>
              <a:endParaRPr lang="en-US" sz="1100"/>
            </a:p>
          </xdr:txBody>
        </xdr:sp>
      </mc:Fallback>
    </mc:AlternateContent>
    <xdr:clientData/>
  </xdr:oneCellAnchor>
  <xdr:twoCellAnchor>
    <xdr:from>
      <xdr:col>13</xdr:col>
      <xdr:colOff>104742</xdr:colOff>
      <xdr:row>619</xdr:row>
      <xdr:rowOff>39278</xdr:rowOff>
    </xdr:from>
    <xdr:to>
      <xdr:col>13</xdr:col>
      <xdr:colOff>111289</xdr:colOff>
      <xdr:row>620</xdr:row>
      <xdr:rowOff>176753</xdr:rowOff>
    </xdr:to>
    <xdr:cxnSp macro="">
      <xdr:nvCxnSpPr>
        <xdr:cNvPr id="133" name="Straight Arrow Connector 132">
          <a:extLst>
            <a:ext uri="{FF2B5EF4-FFF2-40B4-BE49-F238E27FC236}">
              <a16:creationId xmlns:a16="http://schemas.microsoft.com/office/drawing/2014/main" id="{43B30ED4-24BE-39D6-3E10-36C2BF0286FB}"/>
            </a:ext>
          </a:extLst>
        </xdr:cNvPr>
        <xdr:cNvCxnSpPr/>
      </xdr:nvCxnSpPr>
      <xdr:spPr>
        <a:xfrm flipH="1">
          <a:off x="13503432113" y="12418505"/>
          <a:ext cx="6547" cy="340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726650</xdr:colOff>
      <xdr:row>619</xdr:row>
      <xdr:rowOff>13093</xdr:rowOff>
    </xdr:from>
    <xdr:to>
      <xdr:col>11</xdr:col>
      <xdr:colOff>733197</xdr:colOff>
      <xdr:row>620</xdr:row>
      <xdr:rowOff>150568</xdr:rowOff>
    </xdr:to>
    <xdr:cxnSp macro="">
      <xdr:nvCxnSpPr>
        <xdr:cNvPr id="135" name="Straight Arrow Connector 134">
          <a:extLst>
            <a:ext uri="{FF2B5EF4-FFF2-40B4-BE49-F238E27FC236}">
              <a16:creationId xmlns:a16="http://schemas.microsoft.com/office/drawing/2014/main" id="{83B7C073-38B6-B209-3E48-EBFDA9D835E7}"/>
            </a:ext>
          </a:extLst>
        </xdr:cNvPr>
        <xdr:cNvCxnSpPr/>
      </xdr:nvCxnSpPr>
      <xdr:spPr>
        <a:xfrm flipH="1">
          <a:off x="13504459896" y="12392320"/>
          <a:ext cx="6547" cy="340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176752</xdr:colOff>
      <xdr:row>623</xdr:row>
      <xdr:rowOff>26185</xdr:rowOff>
    </xdr:from>
    <xdr:to>
      <xdr:col>13</xdr:col>
      <xdr:colOff>183299</xdr:colOff>
      <xdr:row>624</xdr:row>
      <xdr:rowOff>163659</xdr:rowOff>
    </xdr:to>
    <xdr:cxnSp macro="">
      <xdr:nvCxnSpPr>
        <xdr:cNvPr id="138" name="Straight Arrow Connector 137">
          <a:extLst>
            <a:ext uri="{FF2B5EF4-FFF2-40B4-BE49-F238E27FC236}">
              <a16:creationId xmlns:a16="http://schemas.microsoft.com/office/drawing/2014/main" id="{578DF89A-E9F5-F030-977A-9E7CFAD9F0A6}"/>
            </a:ext>
          </a:extLst>
        </xdr:cNvPr>
        <xdr:cNvCxnSpPr/>
      </xdr:nvCxnSpPr>
      <xdr:spPr>
        <a:xfrm flipH="1">
          <a:off x="13503360103" y="13217164"/>
          <a:ext cx="6547" cy="340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595722</xdr:colOff>
      <xdr:row>622</xdr:row>
      <xdr:rowOff>176752</xdr:rowOff>
    </xdr:from>
    <xdr:to>
      <xdr:col>11</xdr:col>
      <xdr:colOff>602269</xdr:colOff>
      <xdr:row>624</xdr:row>
      <xdr:rowOff>111288</xdr:rowOff>
    </xdr:to>
    <xdr:cxnSp macro="">
      <xdr:nvCxnSpPr>
        <xdr:cNvPr id="141" name="Straight Arrow Connector 140">
          <a:extLst>
            <a:ext uri="{FF2B5EF4-FFF2-40B4-BE49-F238E27FC236}">
              <a16:creationId xmlns:a16="http://schemas.microsoft.com/office/drawing/2014/main" id="{FF10CCBA-A3F4-32CE-8793-1AD2361780C5}"/>
            </a:ext>
          </a:extLst>
        </xdr:cNvPr>
        <xdr:cNvCxnSpPr/>
      </xdr:nvCxnSpPr>
      <xdr:spPr>
        <a:xfrm flipH="1">
          <a:off x="13504590824" y="13164793"/>
          <a:ext cx="6547" cy="340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332196</xdr:colOff>
      <xdr:row>630</xdr:row>
      <xdr:rowOff>198947</xdr:rowOff>
    </xdr:from>
    <xdr:to>
      <xdr:col>14</xdr:col>
      <xdr:colOff>450887</xdr:colOff>
      <xdr:row>631</xdr:row>
      <xdr:rowOff>183235</xdr:rowOff>
    </xdr:to>
    <xdr:sp macro="" textlink="">
      <xdr:nvSpPr>
        <xdr:cNvPr id="142" name="Down Arrow 141">
          <a:extLst>
            <a:ext uri="{FF2B5EF4-FFF2-40B4-BE49-F238E27FC236}">
              <a16:creationId xmlns:a16="http://schemas.microsoft.com/office/drawing/2014/main" id="{83E06AE0-2BD7-4043-9A68-0815921BEE6C}"/>
            </a:ext>
          </a:extLst>
        </xdr:cNvPr>
        <xdr:cNvSpPr/>
      </xdr:nvSpPr>
      <xdr:spPr>
        <a:xfrm>
          <a:off x="13503917361" y="5678277"/>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12</xdr:col>
      <xdr:colOff>261857</xdr:colOff>
      <xdr:row>631</xdr:row>
      <xdr:rowOff>183297</xdr:rowOff>
    </xdr:from>
    <xdr:to>
      <xdr:col>16</xdr:col>
      <xdr:colOff>400639</xdr:colOff>
      <xdr:row>633</xdr:row>
      <xdr:rowOff>156804</xdr:rowOff>
    </xdr:to>
    <xdr:pic>
      <xdr:nvPicPr>
        <xdr:cNvPr id="149" name="Picture 148">
          <a:extLst>
            <a:ext uri="{FF2B5EF4-FFF2-40B4-BE49-F238E27FC236}">
              <a16:creationId xmlns:a16="http://schemas.microsoft.com/office/drawing/2014/main" id="{B91380B4-E05C-DFFC-0DB6-BE86C0C9FADA}"/>
            </a:ext>
          </a:extLst>
        </xdr:cNvPr>
        <xdr:cNvPicPr>
          <a:picLocks noChangeAspect="1"/>
        </xdr:cNvPicPr>
      </xdr:nvPicPr>
      <xdr:blipFill>
        <a:blip xmlns:r="http://schemas.openxmlformats.org/officeDocument/2006/relationships" r:embed="rId16"/>
        <a:stretch>
          <a:fillRect/>
        </a:stretch>
      </xdr:blipFill>
      <xdr:spPr>
        <a:xfrm>
          <a:off x="13500668227" y="15226905"/>
          <a:ext cx="3438164" cy="379384"/>
        </a:xfrm>
        <a:prstGeom prst="rect">
          <a:avLst/>
        </a:prstGeom>
      </xdr:spPr>
    </xdr:pic>
    <xdr:clientData/>
  </xdr:twoCellAnchor>
  <xdr:twoCellAnchor editAs="oneCell">
    <xdr:from>
      <xdr:col>11</xdr:col>
      <xdr:colOff>405876</xdr:colOff>
      <xdr:row>635</xdr:row>
      <xdr:rowOff>150568</xdr:rowOff>
    </xdr:from>
    <xdr:to>
      <xdr:col>17</xdr:col>
      <xdr:colOff>505905</xdr:colOff>
      <xdr:row>637</xdr:row>
      <xdr:rowOff>107615</xdr:rowOff>
    </xdr:to>
    <xdr:pic>
      <xdr:nvPicPr>
        <xdr:cNvPr id="150" name="Picture 149">
          <a:extLst>
            <a:ext uri="{FF2B5EF4-FFF2-40B4-BE49-F238E27FC236}">
              <a16:creationId xmlns:a16="http://schemas.microsoft.com/office/drawing/2014/main" id="{B184E616-47F5-AB71-8009-E71D69E04FBE}"/>
            </a:ext>
          </a:extLst>
        </xdr:cNvPr>
        <xdr:cNvPicPr>
          <a:picLocks noChangeAspect="1"/>
        </xdr:cNvPicPr>
      </xdr:nvPicPr>
      <xdr:blipFill>
        <a:blip xmlns:r="http://schemas.openxmlformats.org/officeDocument/2006/relationships" r:embed="rId17"/>
        <a:stretch>
          <a:fillRect/>
        </a:stretch>
      </xdr:blipFill>
      <xdr:spPr>
        <a:xfrm>
          <a:off x="13499738116" y="16005929"/>
          <a:ext cx="5049101" cy="362923"/>
        </a:xfrm>
        <a:prstGeom prst="rect">
          <a:avLst/>
        </a:prstGeom>
      </xdr:spPr>
    </xdr:pic>
    <xdr:clientData/>
  </xdr:twoCellAnchor>
  <xdr:twoCellAnchor>
    <xdr:from>
      <xdr:col>11</xdr:col>
      <xdr:colOff>398654</xdr:colOff>
      <xdr:row>656</xdr:row>
      <xdr:rowOff>11391</xdr:rowOff>
    </xdr:from>
    <xdr:to>
      <xdr:col>11</xdr:col>
      <xdr:colOff>398654</xdr:colOff>
      <xdr:row>664</xdr:row>
      <xdr:rowOff>182242</xdr:rowOff>
    </xdr:to>
    <xdr:cxnSp macro="">
      <xdr:nvCxnSpPr>
        <xdr:cNvPr id="161" name="Straight Arrow Connector 160">
          <a:extLst>
            <a:ext uri="{FF2B5EF4-FFF2-40B4-BE49-F238E27FC236}">
              <a16:creationId xmlns:a16="http://schemas.microsoft.com/office/drawing/2014/main" id="{C5EA9033-80B6-BB18-094B-0461AF17985E}"/>
            </a:ext>
          </a:extLst>
        </xdr:cNvPr>
        <xdr:cNvCxnSpPr/>
      </xdr:nvCxnSpPr>
      <xdr:spPr>
        <a:xfrm flipV="1">
          <a:off x="13520175113" y="20103588"/>
          <a:ext cx="0" cy="181103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740358</xdr:colOff>
      <xdr:row>657</xdr:row>
      <xdr:rowOff>103764</xdr:rowOff>
    </xdr:from>
    <xdr:ext cx="1422718" cy="172227"/>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531B597F-FFA6-C5B3-72AA-CEC21862FB8D}"/>
                </a:ext>
              </a:extLst>
            </xdr:cNvPr>
            <xdr:cNvSpPr txBox="1"/>
          </xdr:nvSpPr>
          <xdr:spPr>
            <a:xfrm>
              <a:off x="13519236475" y="20400984"/>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2,600</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531B597F-FFA6-C5B3-72AA-CEC21862FB8D}"/>
                </a:ext>
              </a:extLst>
            </xdr:cNvPr>
            <xdr:cNvSpPr txBox="1"/>
          </xdr:nvSpPr>
          <xdr:spPr>
            <a:xfrm>
              <a:off x="13519236475" y="20400984"/>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2,600</a:t>
              </a:r>
              <a:endParaRPr lang="en-US" sz="1100"/>
            </a:p>
          </xdr:txBody>
        </xdr:sp>
      </mc:Fallback>
    </mc:AlternateContent>
    <xdr:clientData/>
  </xdr:oneCellAnchor>
  <xdr:twoCellAnchor>
    <xdr:from>
      <xdr:col>8</xdr:col>
      <xdr:colOff>478386</xdr:colOff>
      <xdr:row>664</xdr:row>
      <xdr:rowOff>113901</xdr:rowOff>
    </xdr:from>
    <xdr:to>
      <xdr:col>11</xdr:col>
      <xdr:colOff>546727</xdr:colOff>
      <xdr:row>664</xdr:row>
      <xdr:rowOff>125291</xdr:rowOff>
    </xdr:to>
    <xdr:cxnSp macro="">
      <xdr:nvCxnSpPr>
        <xdr:cNvPr id="166" name="Straight Arrow Connector 165">
          <a:extLst>
            <a:ext uri="{FF2B5EF4-FFF2-40B4-BE49-F238E27FC236}">
              <a16:creationId xmlns:a16="http://schemas.microsoft.com/office/drawing/2014/main" id="{F35E70C0-27DE-6D28-5BD2-A0C2D388155D}"/>
            </a:ext>
          </a:extLst>
        </xdr:cNvPr>
        <xdr:cNvCxnSpPr/>
      </xdr:nvCxnSpPr>
      <xdr:spPr>
        <a:xfrm>
          <a:off x="13520027040" y="21846278"/>
          <a:ext cx="2545695" cy="113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210718</xdr:colOff>
      <xdr:row>664</xdr:row>
      <xdr:rowOff>172105</xdr:rowOff>
    </xdr:from>
    <xdr:ext cx="1422718"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6210AE91-4B10-34EB-CFC4-C1AB9492DC43}"/>
                </a:ext>
              </a:extLst>
            </xdr:cNvPr>
            <xdr:cNvSpPr txBox="1"/>
          </xdr:nvSpPr>
          <xdr:spPr>
            <a:xfrm>
              <a:off x="13521417685" y="21904482"/>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,600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6210AE91-4B10-34EB-CFC4-C1AB9492DC43}"/>
                </a:ext>
              </a:extLst>
            </xdr:cNvPr>
            <xdr:cNvSpPr txBox="1"/>
          </xdr:nvSpPr>
          <xdr:spPr>
            <a:xfrm>
              <a:off x="13521417685" y="21904482"/>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,600</a:t>
              </a:r>
              <a:endParaRPr lang="en-US" sz="1100"/>
            </a:p>
          </xdr:txBody>
        </xdr:sp>
      </mc:Fallback>
    </mc:AlternateContent>
    <xdr:clientData/>
  </xdr:oneCellAnchor>
  <xdr:twoCellAnchor>
    <xdr:from>
      <xdr:col>10</xdr:col>
      <xdr:colOff>17085</xdr:colOff>
      <xdr:row>657</xdr:row>
      <xdr:rowOff>170852</xdr:rowOff>
    </xdr:from>
    <xdr:to>
      <xdr:col>11</xdr:col>
      <xdr:colOff>404350</xdr:colOff>
      <xdr:row>659</xdr:row>
      <xdr:rowOff>176547</xdr:rowOff>
    </xdr:to>
    <xdr:cxnSp macro="">
      <xdr:nvCxnSpPr>
        <xdr:cNvPr id="194" name="Straight Connector 193">
          <a:extLst>
            <a:ext uri="{FF2B5EF4-FFF2-40B4-BE49-F238E27FC236}">
              <a16:creationId xmlns:a16="http://schemas.microsoft.com/office/drawing/2014/main" id="{61811620-80D0-BAAD-2B12-0250CD9760B8}"/>
            </a:ext>
          </a:extLst>
        </xdr:cNvPr>
        <xdr:cNvCxnSpPr/>
      </xdr:nvCxnSpPr>
      <xdr:spPr>
        <a:xfrm>
          <a:off x="13520169417" y="20468072"/>
          <a:ext cx="1213049" cy="41574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9</xdr:col>
      <xdr:colOff>176547</xdr:colOff>
      <xdr:row>664</xdr:row>
      <xdr:rowOff>143629</xdr:rowOff>
    </xdr:from>
    <xdr:ext cx="14227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47CE1EF2-3068-1FDC-7241-F50652A47E84}"/>
                </a:ext>
              </a:extLst>
            </xdr:cNvPr>
            <xdr:cNvSpPr txBox="1"/>
          </xdr:nvSpPr>
          <xdr:spPr>
            <a:xfrm>
              <a:off x="13520626071" y="21876006"/>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600</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47CE1EF2-3068-1FDC-7241-F50652A47E84}"/>
                </a:ext>
              </a:extLst>
            </xdr:cNvPr>
            <xdr:cNvSpPr txBox="1"/>
          </xdr:nvSpPr>
          <xdr:spPr>
            <a:xfrm>
              <a:off x="13520626071" y="21876006"/>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600</a:t>
              </a:r>
              <a:endParaRPr lang="en-US" sz="1100"/>
            </a:p>
          </xdr:txBody>
        </xdr:sp>
      </mc:Fallback>
    </mc:AlternateContent>
    <xdr:clientData/>
  </xdr:oneCellAnchor>
  <xdr:twoCellAnchor>
    <xdr:from>
      <xdr:col>11</xdr:col>
      <xdr:colOff>438521</xdr:colOff>
      <xdr:row>657</xdr:row>
      <xdr:rowOff>176546</xdr:rowOff>
    </xdr:from>
    <xdr:to>
      <xdr:col>11</xdr:col>
      <xdr:colOff>512557</xdr:colOff>
      <xdr:row>660</xdr:row>
      <xdr:rowOff>5694</xdr:rowOff>
    </xdr:to>
    <xdr:sp macro="" textlink="">
      <xdr:nvSpPr>
        <xdr:cNvPr id="205" name="Left Brace 204">
          <a:extLst>
            <a:ext uri="{FF2B5EF4-FFF2-40B4-BE49-F238E27FC236}">
              <a16:creationId xmlns:a16="http://schemas.microsoft.com/office/drawing/2014/main" id="{A86557D0-ED55-5DFA-A19A-0DE5040BD792}"/>
            </a:ext>
          </a:extLst>
        </xdr:cNvPr>
        <xdr:cNvSpPr/>
      </xdr:nvSpPr>
      <xdr:spPr>
        <a:xfrm>
          <a:off x="13520061210" y="20473766"/>
          <a:ext cx="74036" cy="44421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10</xdr:col>
      <xdr:colOff>768833</xdr:colOff>
      <xdr:row>659</xdr:row>
      <xdr:rowOff>69593</xdr:rowOff>
    </xdr:from>
    <xdr:ext cx="14227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23E27592-74EE-B06B-B9F0-EB69B94CA533}"/>
                </a:ext>
              </a:extLst>
            </xdr:cNvPr>
            <xdr:cNvSpPr txBox="1"/>
          </xdr:nvSpPr>
          <xdr:spPr>
            <a:xfrm>
              <a:off x="13519208000" y="20776858"/>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m:t>
                    </m:r>
                    <m:r>
                      <a:rPr lang="en-US" sz="1100" b="0" i="1">
                        <a:latin typeface="Cambria Math" panose="02040503050406030204" pitchFamily="18" charset="0"/>
                      </a:rPr>
                      <m:t>0</m:t>
                    </m:r>
                    <m:r>
                      <a:rPr lang="he-IL" sz="1100" b="0" i="1">
                        <a:latin typeface="Cambria Math" panose="02040503050406030204" pitchFamily="18" charset="0"/>
                      </a:rPr>
                      <m:t>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23E27592-74EE-B06B-B9F0-EB69B94CA533}"/>
                </a:ext>
              </a:extLst>
            </xdr:cNvPr>
            <xdr:cNvSpPr txBox="1"/>
          </xdr:nvSpPr>
          <xdr:spPr>
            <a:xfrm>
              <a:off x="13519208000" y="20776858"/>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a:t>
              </a:r>
              <a:r>
                <a:rPr lang="en-US" sz="1100" b="0" i="0">
                  <a:latin typeface="Cambria Math" panose="02040503050406030204" pitchFamily="18" charset="0"/>
                </a:rPr>
                <a:t>0</a:t>
              </a:r>
              <a:r>
                <a:rPr lang="he-IL" sz="1100" b="0" i="0">
                  <a:latin typeface="Cambria Math" panose="02040503050406030204" pitchFamily="18" charset="0"/>
                </a:rPr>
                <a:t>00</a:t>
              </a:r>
              <a:endParaRPr lang="en-US" sz="1100"/>
            </a:p>
          </xdr:txBody>
        </xdr:sp>
      </mc:Fallback>
    </mc:AlternateContent>
    <xdr:clientData/>
  </xdr:oneCellAnchor>
  <xdr:oneCellAnchor>
    <xdr:from>
      <xdr:col>9</xdr:col>
      <xdr:colOff>734662</xdr:colOff>
      <xdr:row>657</xdr:row>
      <xdr:rowOff>131631</xdr:rowOff>
    </xdr:from>
    <xdr:ext cx="1422718" cy="173445"/>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00229CEE-EBE3-F3A9-E060-344F2DFBB780}"/>
                </a:ext>
              </a:extLst>
            </xdr:cNvPr>
            <xdr:cNvSpPr txBox="1"/>
          </xdr:nvSpPr>
          <xdr:spPr>
            <a:xfrm rot="1291927">
              <a:off x="13520067956" y="20428851"/>
              <a:ext cx="1422718" cy="173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000" b="0" i="1">
                        <a:latin typeface="Cambria Math" panose="02040503050406030204" pitchFamily="18" charset="0"/>
                      </a:rPr>
                      <m:t>א</m:t>
                    </m:r>
                    <m:r>
                      <a:rPr lang="he-IL" sz="1000" b="0" i="1">
                        <a:latin typeface="Cambria Math" panose="02040503050406030204" pitchFamily="18" charset="0"/>
                      </a:rPr>
                      <m:t> </m:t>
                    </m:r>
                    <m:r>
                      <a:rPr lang="he-IL" sz="1000" b="0" i="1">
                        <a:latin typeface="Cambria Math" panose="02040503050406030204" pitchFamily="18" charset="0"/>
                      </a:rPr>
                      <m:t>בקרקעות</m:t>
                    </m:r>
                    <m:r>
                      <a:rPr lang="he-IL" sz="1000" b="0" i="1">
                        <a:latin typeface="Cambria Math" panose="02040503050406030204" pitchFamily="18" charset="0"/>
                      </a:rPr>
                      <m:t> </m:t>
                    </m:r>
                    <m:r>
                      <a:rPr lang="en-US" sz="1000" b="0" i="1">
                        <a:latin typeface="Cambria Math" panose="02040503050406030204" pitchFamily="18" charset="0"/>
                      </a:rPr>
                      <m:t>𝑋</m:t>
                    </m:r>
                    <m:r>
                      <a:rPr lang="he-IL" sz="1000" b="0" i="1">
                        <a:latin typeface="Cambria Math" panose="02040503050406030204" pitchFamily="18" charset="0"/>
                      </a:rPr>
                      <m:t> </m:t>
                    </m:r>
                    <m:r>
                      <a:rPr lang="he-IL" sz="1000" b="0" i="1">
                        <a:latin typeface="Cambria Math" panose="02040503050406030204" pitchFamily="18" charset="0"/>
                      </a:rPr>
                      <m:t>ייצור</m:t>
                    </m:r>
                  </m:oMath>
                </m:oMathPara>
              </a14:m>
              <a:endParaRPr lang="en-US" sz="1000"/>
            </a:p>
          </xdr:txBody>
        </xdr:sp>
      </mc:Choice>
      <mc:Fallback xmlns="">
        <xdr:sp macro="" textlink="">
          <xdr:nvSpPr>
            <xdr:cNvPr id="210" name="TextBox 209">
              <a:extLst>
                <a:ext uri="{FF2B5EF4-FFF2-40B4-BE49-F238E27FC236}">
                  <a16:creationId xmlns:a16="http://schemas.microsoft.com/office/drawing/2014/main" id="{00229CEE-EBE3-F3A9-E060-344F2DFBB780}"/>
                </a:ext>
              </a:extLst>
            </xdr:cNvPr>
            <xdr:cNvSpPr txBox="1"/>
          </xdr:nvSpPr>
          <xdr:spPr>
            <a:xfrm rot="1291927">
              <a:off x="13520067956" y="20428851"/>
              <a:ext cx="1422718" cy="173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000" b="0" i="0">
                  <a:latin typeface="Cambria Math" panose="02040503050406030204" pitchFamily="18" charset="0"/>
                </a:rPr>
                <a:t>א בקרקעות </a:t>
              </a:r>
              <a:r>
                <a:rPr lang="en-US" sz="1000" b="0" i="0">
                  <a:latin typeface="Cambria Math" panose="02040503050406030204" pitchFamily="18" charset="0"/>
                </a:rPr>
                <a:t>𝑋</a:t>
              </a:r>
              <a:r>
                <a:rPr lang="he-IL" sz="1000" b="0" i="0">
                  <a:latin typeface="Cambria Math" panose="02040503050406030204" pitchFamily="18" charset="0"/>
                </a:rPr>
                <a:t> ייצור</a:t>
              </a:r>
              <a:endParaRPr lang="en-US" sz="1000"/>
            </a:p>
          </xdr:txBody>
        </xdr:sp>
      </mc:Fallback>
    </mc:AlternateContent>
    <xdr:clientData/>
  </xdr:oneCellAnchor>
  <xdr:twoCellAnchor>
    <xdr:from>
      <xdr:col>9</xdr:col>
      <xdr:colOff>113901</xdr:colOff>
      <xdr:row>659</xdr:row>
      <xdr:rowOff>182242</xdr:rowOff>
    </xdr:from>
    <xdr:to>
      <xdr:col>10</xdr:col>
      <xdr:colOff>17085</xdr:colOff>
      <xdr:row>664</xdr:row>
      <xdr:rowOff>113901</xdr:rowOff>
    </xdr:to>
    <xdr:cxnSp macro="">
      <xdr:nvCxnSpPr>
        <xdr:cNvPr id="227" name="Straight Connector 226">
          <a:extLst>
            <a:ext uri="{FF2B5EF4-FFF2-40B4-BE49-F238E27FC236}">
              <a16:creationId xmlns:a16="http://schemas.microsoft.com/office/drawing/2014/main" id="{430FBBF5-1B5F-8B77-918B-4489C6ABC5F2}"/>
            </a:ext>
          </a:extLst>
        </xdr:cNvPr>
        <xdr:cNvCxnSpPr/>
      </xdr:nvCxnSpPr>
      <xdr:spPr>
        <a:xfrm>
          <a:off x="13521382466" y="20889507"/>
          <a:ext cx="728969" cy="95677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9</xdr:col>
      <xdr:colOff>200501</xdr:colOff>
      <xdr:row>658</xdr:row>
      <xdr:rowOff>8161</xdr:rowOff>
    </xdr:from>
    <xdr:ext cx="156068" cy="1422718"/>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2000F5E-15DB-E5FF-A645-6AB113B69654}"/>
                </a:ext>
              </a:extLst>
            </xdr:cNvPr>
            <xdr:cNvSpPr txBox="1"/>
          </xdr:nvSpPr>
          <xdr:spPr>
            <a:xfrm rot="3175256">
              <a:off x="13521235442" y="21143728"/>
              <a:ext cx="1422718"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ב</m:t>
                    </m:r>
                    <m:r>
                      <a:rPr lang="he-IL" sz="900" b="0" i="1">
                        <a:latin typeface="Cambria Math" panose="02040503050406030204" pitchFamily="18" charset="0"/>
                      </a:rPr>
                      <m:t> </m:t>
                    </m:r>
                    <m:r>
                      <a:rPr lang="he-IL" sz="900" b="0" i="1">
                        <a:latin typeface="Cambria Math" panose="02040503050406030204" pitchFamily="18" charset="0"/>
                      </a:rPr>
                      <m:t>בקרקעות</m:t>
                    </m:r>
                    <m:r>
                      <a:rPr lang="he-IL" sz="900" b="0" i="1">
                        <a:latin typeface="Cambria Math" panose="02040503050406030204" pitchFamily="18" charset="0"/>
                      </a:rPr>
                      <m:t> </m:t>
                    </m:r>
                    <m:r>
                      <a:rPr lang="en-US" sz="900" b="0" i="1">
                        <a:latin typeface="Cambria Math" panose="02040503050406030204" pitchFamily="18" charset="0"/>
                      </a:rPr>
                      <m:t>𝑋</m:t>
                    </m:r>
                    <m:r>
                      <a:rPr lang="he-IL" sz="900" b="0" i="1">
                        <a:latin typeface="Cambria Math" panose="02040503050406030204" pitchFamily="18" charset="0"/>
                      </a:rPr>
                      <m:t> </m:t>
                    </m:r>
                    <m:r>
                      <a:rPr lang="he-IL" sz="900" b="0" i="1">
                        <a:latin typeface="Cambria Math" panose="02040503050406030204" pitchFamily="18" charset="0"/>
                      </a:rPr>
                      <m:t>ייצור</m:t>
                    </m:r>
                  </m:oMath>
                </m:oMathPara>
              </a14:m>
              <a:endParaRPr lang="en-US" sz="900"/>
            </a:p>
          </xdr:txBody>
        </xdr:sp>
      </mc:Choice>
      <mc:Fallback xmlns="">
        <xdr:sp macro="" textlink="">
          <xdr:nvSpPr>
            <xdr:cNvPr id="380" name="TextBox 379">
              <a:extLst>
                <a:ext uri="{FF2B5EF4-FFF2-40B4-BE49-F238E27FC236}">
                  <a16:creationId xmlns:a16="http://schemas.microsoft.com/office/drawing/2014/main" id="{92000F5E-15DB-E5FF-A645-6AB113B69654}"/>
                </a:ext>
              </a:extLst>
            </xdr:cNvPr>
            <xdr:cNvSpPr txBox="1"/>
          </xdr:nvSpPr>
          <xdr:spPr>
            <a:xfrm rot="3175256">
              <a:off x="13521235442" y="21143728"/>
              <a:ext cx="1422718"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ב בקרקעות </a:t>
              </a:r>
              <a:r>
                <a:rPr lang="en-US" sz="900" b="0" i="0">
                  <a:latin typeface="Cambria Math" panose="02040503050406030204" pitchFamily="18" charset="0"/>
                </a:rPr>
                <a:t>𝑋</a:t>
              </a:r>
              <a:r>
                <a:rPr lang="he-IL" sz="900" b="0" i="0">
                  <a:latin typeface="Cambria Math" panose="02040503050406030204" pitchFamily="18" charset="0"/>
                </a:rPr>
                <a:t> ייצור</a:t>
              </a:r>
              <a:endParaRPr lang="en-US" sz="900"/>
            </a:p>
          </xdr:txBody>
        </xdr:sp>
      </mc:Fallback>
    </mc:AlternateContent>
    <xdr:clientData/>
  </xdr:oneCellAnchor>
  <xdr:twoCellAnchor>
    <xdr:from>
      <xdr:col>10</xdr:col>
      <xdr:colOff>609372</xdr:colOff>
      <xdr:row>658</xdr:row>
      <xdr:rowOff>102511</xdr:rowOff>
    </xdr:from>
    <xdr:to>
      <xdr:col>10</xdr:col>
      <xdr:colOff>751749</xdr:colOff>
      <xdr:row>659</xdr:row>
      <xdr:rowOff>51255</xdr:rowOff>
    </xdr:to>
    <xdr:sp macro="" textlink="">
      <xdr:nvSpPr>
        <xdr:cNvPr id="382" name="Oval 381">
          <a:extLst>
            <a:ext uri="{FF2B5EF4-FFF2-40B4-BE49-F238E27FC236}">
              <a16:creationId xmlns:a16="http://schemas.microsoft.com/office/drawing/2014/main" id="{1219A40D-A9AF-3C0E-F5A8-7C50D678AC00}"/>
            </a:ext>
          </a:extLst>
        </xdr:cNvPr>
        <xdr:cNvSpPr/>
      </xdr:nvSpPr>
      <xdr:spPr>
        <a:xfrm>
          <a:off x="13520647802" y="20604753"/>
          <a:ext cx="142377" cy="153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9</xdr:col>
      <xdr:colOff>267668</xdr:colOff>
      <xdr:row>662</xdr:row>
      <xdr:rowOff>170851</xdr:rowOff>
    </xdr:from>
    <xdr:to>
      <xdr:col>9</xdr:col>
      <xdr:colOff>410045</xdr:colOff>
      <xdr:row>663</xdr:row>
      <xdr:rowOff>130986</xdr:rowOff>
    </xdr:to>
    <xdr:sp macro="" textlink="">
      <xdr:nvSpPr>
        <xdr:cNvPr id="383" name="Oval 382">
          <a:extLst>
            <a:ext uri="{FF2B5EF4-FFF2-40B4-BE49-F238E27FC236}">
              <a16:creationId xmlns:a16="http://schemas.microsoft.com/office/drawing/2014/main" id="{F68BE262-1182-7DBA-D4EC-E6800D63B080}"/>
            </a:ext>
          </a:extLst>
        </xdr:cNvPr>
        <xdr:cNvSpPr/>
      </xdr:nvSpPr>
      <xdr:spPr>
        <a:xfrm>
          <a:off x="13521815291" y="21504573"/>
          <a:ext cx="142377" cy="1651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12</xdr:col>
      <xdr:colOff>472691</xdr:colOff>
      <xdr:row>662</xdr:row>
      <xdr:rowOff>205022</xdr:rowOff>
    </xdr:from>
    <xdr:to>
      <xdr:col>13</xdr:col>
      <xdr:colOff>11390</xdr:colOff>
      <xdr:row>663</xdr:row>
      <xdr:rowOff>5695</xdr:rowOff>
    </xdr:to>
    <xdr:cxnSp macro="">
      <xdr:nvCxnSpPr>
        <xdr:cNvPr id="385" name="Straight Connector 384">
          <a:extLst>
            <a:ext uri="{FF2B5EF4-FFF2-40B4-BE49-F238E27FC236}">
              <a16:creationId xmlns:a16="http://schemas.microsoft.com/office/drawing/2014/main" id="{DE3EA50E-89FE-AEB6-DED3-B8F2C5FDF66D}"/>
            </a:ext>
          </a:extLst>
        </xdr:cNvPr>
        <xdr:cNvCxnSpPr/>
      </xdr:nvCxnSpPr>
      <xdr:spPr>
        <a:xfrm flipV="1">
          <a:off x="13518910807" y="21538744"/>
          <a:ext cx="364484" cy="569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12</xdr:col>
      <xdr:colOff>461300</xdr:colOff>
      <xdr:row>662</xdr:row>
      <xdr:rowOff>199327</xdr:rowOff>
    </xdr:from>
    <xdr:to>
      <xdr:col>12</xdr:col>
      <xdr:colOff>472691</xdr:colOff>
      <xdr:row>667</xdr:row>
      <xdr:rowOff>136682</xdr:rowOff>
    </xdr:to>
    <xdr:cxnSp macro="">
      <xdr:nvCxnSpPr>
        <xdr:cNvPr id="386" name="Straight Connector 385">
          <a:extLst>
            <a:ext uri="{FF2B5EF4-FFF2-40B4-BE49-F238E27FC236}">
              <a16:creationId xmlns:a16="http://schemas.microsoft.com/office/drawing/2014/main" id="{792E7114-9E83-0143-29F5-4EF584365B7E}"/>
            </a:ext>
          </a:extLst>
        </xdr:cNvPr>
        <xdr:cNvCxnSpPr/>
      </xdr:nvCxnSpPr>
      <xdr:spPr>
        <a:xfrm>
          <a:off x="13519275291" y="21533049"/>
          <a:ext cx="11391" cy="97385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12</xdr:col>
      <xdr:colOff>455605</xdr:colOff>
      <xdr:row>667</xdr:row>
      <xdr:rowOff>136681</xdr:rowOff>
    </xdr:from>
    <xdr:to>
      <xdr:col>12</xdr:col>
      <xdr:colOff>820089</xdr:colOff>
      <xdr:row>667</xdr:row>
      <xdr:rowOff>142376</xdr:rowOff>
    </xdr:to>
    <xdr:cxnSp macro="">
      <xdr:nvCxnSpPr>
        <xdr:cNvPr id="389" name="Straight Connector 388">
          <a:extLst>
            <a:ext uri="{FF2B5EF4-FFF2-40B4-BE49-F238E27FC236}">
              <a16:creationId xmlns:a16="http://schemas.microsoft.com/office/drawing/2014/main" id="{243375B2-0343-EEF1-6CFD-2FC9C4E099A5}"/>
            </a:ext>
          </a:extLst>
        </xdr:cNvPr>
        <xdr:cNvCxnSpPr/>
      </xdr:nvCxnSpPr>
      <xdr:spPr>
        <a:xfrm flipV="1">
          <a:off x="13518927893" y="22506905"/>
          <a:ext cx="364484" cy="569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472690</xdr:colOff>
      <xdr:row>661</xdr:row>
      <xdr:rowOff>85426</xdr:rowOff>
    </xdr:from>
    <xdr:to>
      <xdr:col>9</xdr:col>
      <xdr:colOff>615067</xdr:colOff>
      <xdr:row>662</xdr:row>
      <xdr:rowOff>34170</xdr:rowOff>
    </xdr:to>
    <xdr:sp macro="" textlink="">
      <xdr:nvSpPr>
        <xdr:cNvPr id="393" name="Oval 392">
          <a:extLst>
            <a:ext uri="{FF2B5EF4-FFF2-40B4-BE49-F238E27FC236}">
              <a16:creationId xmlns:a16="http://schemas.microsoft.com/office/drawing/2014/main" id="{F76FF406-B055-E918-F8E6-6312132B77A6}"/>
            </a:ext>
          </a:extLst>
        </xdr:cNvPr>
        <xdr:cNvSpPr/>
      </xdr:nvSpPr>
      <xdr:spPr>
        <a:xfrm>
          <a:off x="13521610269" y="21202735"/>
          <a:ext cx="142377" cy="165157"/>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9</xdr:col>
      <xdr:colOff>637847</xdr:colOff>
      <xdr:row>658</xdr:row>
      <xdr:rowOff>17085</xdr:rowOff>
    </xdr:from>
    <xdr:to>
      <xdr:col>9</xdr:col>
      <xdr:colOff>784307</xdr:colOff>
      <xdr:row>659</xdr:row>
      <xdr:rowOff>69394</xdr:rowOff>
    </xdr:to>
    <xdr:cxnSp macro="">
      <xdr:nvCxnSpPr>
        <xdr:cNvPr id="395" name="Straight Arrow Connector 394">
          <a:extLst>
            <a:ext uri="{FF2B5EF4-FFF2-40B4-BE49-F238E27FC236}">
              <a16:creationId xmlns:a16="http://schemas.microsoft.com/office/drawing/2014/main" id="{0A374C16-F19D-B09A-7405-322E51F65796}"/>
            </a:ext>
          </a:extLst>
        </xdr:cNvPr>
        <xdr:cNvCxnSpPr>
          <a:stCxn id="210" idx="3"/>
        </xdr:cNvCxnSpPr>
      </xdr:nvCxnSpPr>
      <xdr:spPr>
        <a:xfrm flipV="1">
          <a:off x="13521441029" y="20519327"/>
          <a:ext cx="146460" cy="2573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677712</xdr:colOff>
      <xdr:row>664</xdr:row>
      <xdr:rowOff>137933</xdr:rowOff>
    </xdr:from>
    <xdr:ext cx="1422718" cy="172227"/>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1F12213-03FF-0F96-8730-613D209F6A4E}"/>
                </a:ext>
              </a:extLst>
            </xdr:cNvPr>
            <xdr:cNvSpPr txBox="1"/>
          </xdr:nvSpPr>
          <xdr:spPr>
            <a:xfrm>
              <a:off x="13520950691" y="21893090"/>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700</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1F12213-03FF-0F96-8730-613D209F6A4E}"/>
                </a:ext>
              </a:extLst>
            </xdr:cNvPr>
            <xdr:cNvSpPr txBox="1"/>
          </xdr:nvSpPr>
          <xdr:spPr>
            <a:xfrm>
              <a:off x="13520950691" y="21893090"/>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700</a:t>
              </a:r>
              <a:endParaRPr lang="en-US" sz="1100"/>
            </a:p>
          </xdr:txBody>
        </xdr:sp>
      </mc:Fallback>
    </mc:AlternateContent>
    <xdr:clientData/>
  </xdr:oneCellAnchor>
  <xdr:oneCellAnchor>
    <xdr:from>
      <xdr:col>10</xdr:col>
      <xdr:colOff>740358</xdr:colOff>
      <xdr:row>661</xdr:row>
      <xdr:rowOff>103764</xdr:rowOff>
    </xdr:from>
    <xdr:ext cx="142271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14364FED-59B8-9274-B5BF-A3474864D8FF}"/>
                </a:ext>
              </a:extLst>
            </xdr:cNvPr>
            <xdr:cNvSpPr txBox="1"/>
          </xdr:nvSpPr>
          <xdr:spPr>
            <a:xfrm>
              <a:off x="13519236475" y="21221073"/>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1,800</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14364FED-59B8-9274-B5BF-A3474864D8FF}"/>
                </a:ext>
              </a:extLst>
            </xdr:cNvPr>
            <xdr:cNvSpPr txBox="1"/>
          </xdr:nvSpPr>
          <xdr:spPr>
            <a:xfrm>
              <a:off x="13519236475" y="21221073"/>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1,800</a:t>
              </a:r>
              <a:endParaRPr lang="en-US" sz="1100"/>
            </a:p>
          </xdr:txBody>
        </xdr:sp>
      </mc:Fallback>
    </mc:AlternateContent>
    <xdr:clientData/>
  </xdr:oneCellAnchor>
  <xdr:twoCellAnchor editAs="oneCell">
    <xdr:from>
      <xdr:col>0</xdr:col>
      <xdr:colOff>16797</xdr:colOff>
      <xdr:row>940</xdr:row>
      <xdr:rowOff>53396</xdr:rowOff>
    </xdr:from>
    <xdr:to>
      <xdr:col>7</xdr:col>
      <xdr:colOff>42333</xdr:colOff>
      <xdr:row>952</xdr:row>
      <xdr:rowOff>199994</xdr:rowOff>
    </xdr:to>
    <xdr:pic>
      <xdr:nvPicPr>
        <xdr:cNvPr id="399" name="Picture 398">
          <a:extLst>
            <a:ext uri="{FF2B5EF4-FFF2-40B4-BE49-F238E27FC236}">
              <a16:creationId xmlns:a16="http://schemas.microsoft.com/office/drawing/2014/main" id="{D9E5ADB2-4646-2343-807D-3D0D72EA643C}"/>
            </a:ext>
          </a:extLst>
        </xdr:cNvPr>
        <xdr:cNvPicPr>
          <a:picLocks noChangeAspect="1"/>
        </xdr:cNvPicPr>
      </xdr:nvPicPr>
      <xdr:blipFill>
        <a:blip xmlns:r="http://schemas.openxmlformats.org/officeDocument/2006/relationships" r:embed="rId18"/>
        <a:stretch>
          <a:fillRect/>
        </a:stretch>
      </xdr:blipFill>
      <xdr:spPr>
        <a:xfrm>
          <a:off x="13519171167" y="119433396"/>
          <a:ext cx="5804036" cy="2584997"/>
        </a:xfrm>
        <a:prstGeom prst="rect">
          <a:avLst/>
        </a:prstGeom>
      </xdr:spPr>
    </xdr:pic>
    <xdr:clientData/>
  </xdr:twoCellAnchor>
  <xdr:twoCellAnchor>
    <xdr:from>
      <xdr:col>5</xdr:col>
      <xdr:colOff>405580</xdr:colOff>
      <xdr:row>975</xdr:row>
      <xdr:rowOff>73742</xdr:rowOff>
    </xdr:from>
    <xdr:to>
      <xdr:col>5</xdr:col>
      <xdr:colOff>417871</xdr:colOff>
      <xdr:row>984</xdr:row>
      <xdr:rowOff>135194</xdr:rowOff>
    </xdr:to>
    <xdr:cxnSp macro="">
      <xdr:nvCxnSpPr>
        <xdr:cNvPr id="400" name="Straight Arrow Connector 399">
          <a:extLst>
            <a:ext uri="{FF2B5EF4-FFF2-40B4-BE49-F238E27FC236}">
              <a16:creationId xmlns:a16="http://schemas.microsoft.com/office/drawing/2014/main" id="{7BDE567C-4D00-A54B-8883-E441403FACE3}"/>
            </a:ext>
          </a:extLst>
        </xdr:cNvPr>
        <xdr:cNvCxnSpPr/>
      </xdr:nvCxnSpPr>
      <xdr:spPr>
        <a:xfrm flipV="1">
          <a:off x="13520446629" y="126565742"/>
          <a:ext cx="12291" cy="189025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647290</xdr:colOff>
      <xdr:row>983</xdr:row>
      <xdr:rowOff>110613</xdr:rowOff>
    </xdr:from>
    <xdr:to>
      <xdr:col>5</xdr:col>
      <xdr:colOff>757903</xdr:colOff>
      <xdr:row>983</xdr:row>
      <xdr:rowOff>135194</xdr:rowOff>
    </xdr:to>
    <xdr:cxnSp macro="">
      <xdr:nvCxnSpPr>
        <xdr:cNvPr id="401" name="Straight Arrow Connector 400">
          <a:extLst>
            <a:ext uri="{FF2B5EF4-FFF2-40B4-BE49-F238E27FC236}">
              <a16:creationId xmlns:a16="http://schemas.microsoft.com/office/drawing/2014/main" id="{586B48C4-0816-A643-A47A-DC24A6BBF4B7}"/>
            </a:ext>
          </a:extLst>
        </xdr:cNvPr>
        <xdr:cNvCxnSpPr/>
      </xdr:nvCxnSpPr>
      <xdr:spPr>
        <a:xfrm>
          <a:off x="13520106597" y="128228213"/>
          <a:ext cx="2587113" cy="245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450645</xdr:colOff>
      <xdr:row>978</xdr:row>
      <xdr:rowOff>20484</xdr:rowOff>
    </xdr:from>
    <xdr:to>
      <xdr:col>5</xdr:col>
      <xdr:colOff>401484</xdr:colOff>
      <xdr:row>983</xdr:row>
      <xdr:rowOff>110613</xdr:rowOff>
    </xdr:to>
    <xdr:cxnSp macro="">
      <xdr:nvCxnSpPr>
        <xdr:cNvPr id="402" name="Straight Connector 401">
          <a:extLst>
            <a:ext uri="{FF2B5EF4-FFF2-40B4-BE49-F238E27FC236}">
              <a16:creationId xmlns:a16="http://schemas.microsoft.com/office/drawing/2014/main" id="{4112F606-5120-494B-9E80-10592EA0634B}"/>
            </a:ext>
          </a:extLst>
        </xdr:cNvPr>
        <xdr:cNvCxnSpPr/>
      </xdr:nvCxnSpPr>
      <xdr:spPr>
        <a:xfrm>
          <a:off x="13520463016" y="127122084"/>
          <a:ext cx="776339" cy="1106129"/>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5</xdr:col>
      <xdr:colOff>110613</xdr:colOff>
      <xdr:row>977</xdr:row>
      <xdr:rowOff>138881</xdr:rowOff>
    </xdr:from>
    <xdr:ext cx="781800" cy="173766"/>
    <mc:AlternateContent xmlns:mc="http://schemas.openxmlformats.org/markup-compatibility/2006" xmlns:a14="http://schemas.microsoft.com/office/drawing/2010/main">
      <mc:Choice Requires="a14">
        <xdr:sp macro="" textlink="">
          <xdr:nvSpPr>
            <xdr:cNvPr id="403" name="TextBox 402">
              <a:extLst>
                <a:ext uri="{FF2B5EF4-FFF2-40B4-BE49-F238E27FC236}">
                  <a16:creationId xmlns:a16="http://schemas.microsoft.com/office/drawing/2014/main" id="{8CB82A1B-2A70-1E4A-912D-68903F78B734}"/>
                </a:ext>
              </a:extLst>
            </xdr:cNvPr>
            <xdr:cNvSpPr txBox="1"/>
          </xdr:nvSpPr>
          <xdr:spPr>
            <a:xfrm>
              <a:off x="13519972087" y="127037281"/>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403" name="TextBox 402">
              <a:extLst>
                <a:ext uri="{FF2B5EF4-FFF2-40B4-BE49-F238E27FC236}">
                  <a16:creationId xmlns:a16="http://schemas.microsoft.com/office/drawing/2014/main" id="{8CB82A1B-2A70-1E4A-912D-68903F78B734}"/>
                </a:ext>
              </a:extLst>
            </xdr:cNvPr>
            <xdr:cNvSpPr txBox="1"/>
          </xdr:nvSpPr>
          <xdr:spPr>
            <a:xfrm>
              <a:off x="13519972087" y="127037281"/>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8193</xdr:colOff>
      <xdr:row>983</xdr:row>
      <xdr:rowOff>147075</xdr:rowOff>
    </xdr:from>
    <xdr:ext cx="781800" cy="173766"/>
    <mc:AlternateContent xmlns:mc="http://schemas.openxmlformats.org/markup-compatibility/2006" xmlns:a14="http://schemas.microsoft.com/office/drawing/2010/main">
      <mc:Choice Requires="a14">
        <xdr:sp macro="" textlink="">
          <xdr:nvSpPr>
            <xdr:cNvPr id="404" name="TextBox 403">
              <a:extLst>
                <a:ext uri="{FF2B5EF4-FFF2-40B4-BE49-F238E27FC236}">
                  <a16:creationId xmlns:a16="http://schemas.microsoft.com/office/drawing/2014/main" id="{D8367977-AB43-624A-8EC5-6AC0563EEDA2}"/>
                </a:ext>
              </a:extLst>
            </xdr:cNvPr>
            <xdr:cNvSpPr txBox="1"/>
          </xdr:nvSpPr>
          <xdr:spPr>
            <a:xfrm>
              <a:off x="13520900007" y="12826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04" name="TextBox 403">
              <a:extLst>
                <a:ext uri="{FF2B5EF4-FFF2-40B4-BE49-F238E27FC236}">
                  <a16:creationId xmlns:a16="http://schemas.microsoft.com/office/drawing/2014/main" id="{D8367977-AB43-624A-8EC5-6AC0563EEDA2}"/>
                </a:ext>
              </a:extLst>
            </xdr:cNvPr>
            <xdr:cNvSpPr txBox="1"/>
          </xdr:nvSpPr>
          <xdr:spPr>
            <a:xfrm>
              <a:off x="13520900007" y="12826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561259</xdr:colOff>
      <xdr:row>980</xdr:row>
      <xdr:rowOff>159774</xdr:rowOff>
    </xdr:from>
    <xdr:to>
      <xdr:col>5</xdr:col>
      <xdr:colOff>417871</xdr:colOff>
      <xdr:row>983</xdr:row>
      <xdr:rowOff>135193</xdr:rowOff>
    </xdr:to>
    <xdr:cxnSp macro="">
      <xdr:nvCxnSpPr>
        <xdr:cNvPr id="405" name="Straight Connector 404">
          <a:extLst>
            <a:ext uri="{FF2B5EF4-FFF2-40B4-BE49-F238E27FC236}">
              <a16:creationId xmlns:a16="http://schemas.microsoft.com/office/drawing/2014/main" id="{FE2A637A-43DB-234F-942B-C878633CD954}"/>
            </a:ext>
          </a:extLst>
        </xdr:cNvPr>
        <xdr:cNvCxnSpPr/>
      </xdr:nvCxnSpPr>
      <xdr:spPr>
        <a:xfrm>
          <a:off x="13520446629" y="127667774"/>
          <a:ext cx="1507612" cy="585019"/>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3</xdr:col>
      <xdr:colOff>204839</xdr:colOff>
      <xdr:row>983</xdr:row>
      <xdr:rowOff>159365</xdr:rowOff>
    </xdr:from>
    <xdr:ext cx="781800" cy="173766"/>
    <mc:AlternateContent xmlns:mc="http://schemas.openxmlformats.org/markup-compatibility/2006" xmlns:a14="http://schemas.microsoft.com/office/drawing/2010/main">
      <mc:Choice Requires="a14">
        <xdr:sp macro="" textlink="">
          <xdr:nvSpPr>
            <xdr:cNvPr id="406" name="TextBox 405">
              <a:extLst>
                <a:ext uri="{FF2B5EF4-FFF2-40B4-BE49-F238E27FC236}">
                  <a16:creationId xmlns:a16="http://schemas.microsoft.com/office/drawing/2014/main" id="{ED435CD9-080F-6446-8296-6CC6A22221CC}"/>
                </a:ext>
              </a:extLst>
            </xdr:cNvPr>
            <xdr:cNvSpPr txBox="1"/>
          </xdr:nvSpPr>
          <xdr:spPr>
            <a:xfrm>
              <a:off x="13521528861" y="12827696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406" name="TextBox 405">
              <a:extLst>
                <a:ext uri="{FF2B5EF4-FFF2-40B4-BE49-F238E27FC236}">
                  <a16:creationId xmlns:a16="http://schemas.microsoft.com/office/drawing/2014/main" id="{ED435CD9-080F-6446-8296-6CC6A22221CC}"/>
                </a:ext>
              </a:extLst>
            </xdr:cNvPr>
            <xdr:cNvSpPr txBox="1"/>
          </xdr:nvSpPr>
          <xdr:spPr>
            <a:xfrm>
              <a:off x="13521528861" y="12827696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151580</xdr:colOff>
      <xdr:row>980</xdr:row>
      <xdr:rowOff>81526</xdr:rowOff>
    </xdr:from>
    <xdr:ext cx="781800" cy="173766"/>
    <mc:AlternateContent xmlns:mc="http://schemas.openxmlformats.org/markup-compatibility/2006" xmlns:a14="http://schemas.microsoft.com/office/drawing/2010/main">
      <mc:Choice Requires="a14">
        <xdr:sp macro="" textlink="">
          <xdr:nvSpPr>
            <xdr:cNvPr id="407" name="TextBox 406">
              <a:extLst>
                <a:ext uri="{FF2B5EF4-FFF2-40B4-BE49-F238E27FC236}">
                  <a16:creationId xmlns:a16="http://schemas.microsoft.com/office/drawing/2014/main" id="{65BB30E7-5D9F-294F-852B-C9284D5246E9}"/>
                </a:ext>
              </a:extLst>
            </xdr:cNvPr>
            <xdr:cNvSpPr txBox="1"/>
          </xdr:nvSpPr>
          <xdr:spPr>
            <a:xfrm>
              <a:off x="13519931120" y="1275895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07" name="TextBox 406">
              <a:extLst>
                <a:ext uri="{FF2B5EF4-FFF2-40B4-BE49-F238E27FC236}">
                  <a16:creationId xmlns:a16="http://schemas.microsoft.com/office/drawing/2014/main" id="{65BB30E7-5D9F-294F-852B-C9284D5246E9}"/>
                </a:ext>
              </a:extLst>
            </xdr:cNvPr>
            <xdr:cNvSpPr txBox="1"/>
          </xdr:nvSpPr>
          <xdr:spPr>
            <a:xfrm>
              <a:off x="13519931120" y="1275895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4</xdr:col>
      <xdr:colOff>787845</xdr:colOff>
      <xdr:row>977</xdr:row>
      <xdr:rowOff>101427</xdr:rowOff>
    </xdr:from>
    <xdr:ext cx="173766" cy="781800"/>
    <mc:AlternateContent xmlns:mc="http://schemas.openxmlformats.org/markup-compatibility/2006" xmlns:a14="http://schemas.microsoft.com/office/drawing/2010/main">
      <mc:Choice Requires="a14">
        <xdr:sp macro="" textlink="">
          <xdr:nvSpPr>
            <xdr:cNvPr id="408" name="TextBox 407">
              <a:extLst>
                <a:ext uri="{FF2B5EF4-FFF2-40B4-BE49-F238E27FC236}">
                  <a16:creationId xmlns:a16="http://schemas.microsoft.com/office/drawing/2014/main" id="{AEB959F2-F7C9-CB40-A5D8-35C99AE6C44F}"/>
                </a:ext>
              </a:extLst>
            </xdr:cNvPr>
            <xdr:cNvSpPr txBox="1"/>
          </xdr:nvSpPr>
          <xdr:spPr>
            <a:xfrm rot="3321839">
              <a:off x="13520424372" y="127303844"/>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=60−3</m:t>
                    </m:r>
                    <m:r>
                      <a:rPr lang="en-US" sz="1100" b="0" i="1">
                        <a:latin typeface="Cambria Math" panose="02040503050406030204" pitchFamily="18" charset="0"/>
                      </a:rPr>
                      <m:t>𝑋</m:t>
                    </m:r>
                  </m:oMath>
                </m:oMathPara>
              </a14:m>
              <a:endParaRPr lang="en-US" sz="1100"/>
            </a:p>
          </xdr:txBody>
        </xdr:sp>
      </mc:Choice>
      <mc:Fallback xmlns="">
        <xdr:sp macro="" textlink="">
          <xdr:nvSpPr>
            <xdr:cNvPr id="408" name="TextBox 407">
              <a:extLst>
                <a:ext uri="{FF2B5EF4-FFF2-40B4-BE49-F238E27FC236}">
                  <a16:creationId xmlns:a16="http://schemas.microsoft.com/office/drawing/2014/main" id="{AEB959F2-F7C9-CB40-A5D8-35C99AE6C44F}"/>
                </a:ext>
              </a:extLst>
            </xdr:cNvPr>
            <xdr:cNvSpPr txBox="1"/>
          </xdr:nvSpPr>
          <xdr:spPr>
            <a:xfrm rot="3321839">
              <a:off x="13520424372" y="127303844"/>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𝑌=60−3𝑋</a:t>
              </a:r>
              <a:endParaRPr lang="en-US" sz="1100"/>
            </a:p>
          </xdr:txBody>
        </xdr:sp>
      </mc:Fallback>
    </mc:AlternateContent>
    <xdr:clientData/>
  </xdr:oneCellAnchor>
  <xdr:twoCellAnchor>
    <xdr:from>
      <xdr:col>4</xdr:col>
      <xdr:colOff>724616</xdr:colOff>
      <xdr:row>981</xdr:row>
      <xdr:rowOff>2765</xdr:rowOff>
    </xdr:from>
    <xdr:to>
      <xdr:col>5</xdr:col>
      <xdr:colOff>421456</xdr:colOff>
      <xdr:row>981</xdr:row>
      <xdr:rowOff>201868</xdr:rowOff>
    </xdr:to>
    <xdr:cxnSp macro="">
      <xdr:nvCxnSpPr>
        <xdr:cNvPr id="409" name="Straight Connector 408">
          <a:extLst>
            <a:ext uri="{FF2B5EF4-FFF2-40B4-BE49-F238E27FC236}">
              <a16:creationId xmlns:a16="http://schemas.microsoft.com/office/drawing/2014/main" id="{C5F713AF-4A12-2342-9F39-D829CE5DBAE2}"/>
            </a:ext>
          </a:extLst>
        </xdr:cNvPr>
        <xdr:cNvCxnSpPr/>
      </xdr:nvCxnSpPr>
      <xdr:spPr>
        <a:xfrm>
          <a:off x="13520443044" y="127713965"/>
          <a:ext cx="522340" cy="19910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496631</xdr:colOff>
      <xdr:row>982</xdr:row>
      <xdr:rowOff>14543</xdr:rowOff>
    </xdr:from>
    <xdr:to>
      <xdr:col>4</xdr:col>
      <xdr:colOff>717857</xdr:colOff>
      <xdr:row>983</xdr:row>
      <xdr:rowOff>112866</xdr:rowOff>
    </xdr:to>
    <xdr:cxnSp macro="">
      <xdr:nvCxnSpPr>
        <xdr:cNvPr id="410" name="Straight Connector 409">
          <a:extLst>
            <a:ext uri="{FF2B5EF4-FFF2-40B4-BE49-F238E27FC236}">
              <a16:creationId xmlns:a16="http://schemas.microsoft.com/office/drawing/2014/main" id="{3AB897CB-A20F-734A-BDD7-825F8F9F2C70}"/>
            </a:ext>
          </a:extLst>
        </xdr:cNvPr>
        <xdr:cNvCxnSpPr/>
      </xdr:nvCxnSpPr>
      <xdr:spPr>
        <a:xfrm>
          <a:off x="13520972143" y="127928943"/>
          <a:ext cx="221226" cy="30152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229421</xdr:colOff>
      <xdr:row>989</xdr:row>
      <xdr:rowOff>200332</xdr:rowOff>
    </xdr:from>
    <xdr:ext cx="781800" cy="173766"/>
    <mc:AlternateContent xmlns:mc="http://schemas.openxmlformats.org/markup-compatibility/2006" xmlns:a14="http://schemas.microsoft.com/office/drawing/2010/main">
      <mc:Choice Requires="a14">
        <xdr:sp macro="" textlink="">
          <xdr:nvSpPr>
            <xdr:cNvPr id="411" name="TextBox 410">
              <a:extLst>
                <a:ext uri="{FF2B5EF4-FFF2-40B4-BE49-F238E27FC236}">
                  <a16:creationId xmlns:a16="http://schemas.microsoft.com/office/drawing/2014/main" id="{2769508E-1226-A94D-A5FB-B358CCB49501}"/>
                </a:ext>
              </a:extLst>
            </xdr:cNvPr>
            <xdr:cNvSpPr txBox="1"/>
          </xdr:nvSpPr>
          <xdr:spPr>
            <a:xfrm>
              <a:off x="13521504279" y="129537132"/>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=60−3</m:t>
                    </m:r>
                    <m:r>
                      <a:rPr lang="en-US" sz="1100" b="0" i="1">
                        <a:solidFill>
                          <a:srgbClr val="FF0000"/>
                        </a:solidFill>
                        <a:latin typeface="Cambria Math" panose="02040503050406030204" pitchFamily="18" charset="0"/>
                      </a:rPr>
                      <m:t>𝑋</m:t>
                    </m:r>
                  </m:oMath>
                </m:oMathPara>
              </a14:m>
              <a:endParaRPr lang="en-US" sz="1100"/>
            </a:p>
          </xdr:txBody>
        </xdr:sp>
      </mc:Choice>
      <mc:Fallback xmlns="">
        <xdr:sp macro="" textlink="">
          <xdr:nvSpPr>
            <xdr:cNvPr id="411" name="TextBox 410">
              <a:extLst>
                <a:ext uri="{FF2B5EF4-FFF2-40B4-BE49-F238E27FC236}">
                  <a16:creationId xmlns:a16="http://schemas.microsoft.com/office/drawing/2014/main" id="{2769508E-1226-A94D-A5FB-B358CCB49501}"/>
                </a:ext>
              </a:extLst>
            </xdr:cNvPr>
            <xdr:cNvSpPr txBox="1"/>
          </xdr:nvSpPr>
          <xdr:spPr>
            <a:xfrm>
              <a:off x="13521504279" y="129537132"/>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𝑌=60−3</a:t>
              </a:r>
              <a:r>
                <a:rPr lang="en-US" sz="1100" b="0" i="0">
                  <a:solidFill>
                    <a:srgbClr val="FF0000"/>
                  </a:solidFill>
                  <a:latin typeface="Cambria Math" panose="02040503050406030204" pitchFamily="18" charset="0"/>
                </a:rPr>
                <a:t>𝑋</a:t>
              </a:r>
              <a:endParaRPr lang="en-US" sz="1100"/>
            </a:p>
          </xdr:txBody>
        </xdr:sp>
      </mc:Fallback>
    </mc:AlternateContent>
    <xdr:clientData/>
  </xdr:oneCellAnchor>
  <xdr:oneCellAnchor>
    <xdr:from>
      <xdr:col>3</xdr:col>
      <xdr:colOff>190472</xdr:colOff>
      <xdr:row>991</xdr:row>
      <xdr:rowOff>27931</xdr:rowOff>
    </xdr:from>
    <xdr:ext cx="894133" cy="173766"/>
    <mc:AlternateContent xmlns:mc="http://schemas.openxmlformats.org/markup-compatibility/2006" xmlns:a14="http://schemas.microsoft.com/office/drawing/2010/main">
      <mc:Choice Requires="a14">
        <xdr:sp macro="" textlink="">
          <xdr:nvSpPr>
            <xdr:cNvPr id="412" name="TextBox 411">
              <a:extLst>
                <a:ext uri="{FF2B5EF4-FFF2-40B4-BE49-F238E27FC236}">
                  <a16:creationId xmlns:a16="http://schemas.microsoft.com/office/drawing/2014/main" id="{582BF5AC-8E84-AE47-87D9-3CAA55526C6B}"/>
                </a:ext>
              </a:extLst>
            </xdr:cNvPr>
            <xdr:cNvSpPr txBox="1"/>
          </xdr:nvSpPr>
          <xdr:spPr>
            <a:xfrm>
              <a:off x="13521430895" y="129771131"/>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=20−0.5</m:t>
                    </m:r>
                    <m:r>
                      <a:rPr lang="en-US" sz="1100" b="0" i="1">
                        <a:solidFill>
                          <a:srgbClr val="00B050"/>
                        </a:solidFill>
                        <a:latin typeface="Cambria Math" panose="02040503050406030204" pitchFamily="18" charset="0"/>
                      </a:rPr>
                      <m:t>𝑋</m:t>
                    </m:r>
                  </m:oMath>
                </m:oMathPara>
              </a14:m>
              <a:endParaRPr lang="en-US" sz="1100"/>
            </a:p>
          </xdr:txBody>
        </xdr:sp>
      </mc:Choice>
      <mc:Fallback xmlns="">
        <xdr:sp macro="" textlink="">
          <xdr:nvSpPr>
            <xdr:cNvPr id="412" name="TextBox 411">
              <a:extLst>
                <a:ext uri="{FF2B5EF4-FFF2-40B4-BE49-F238E27FC236}">
                  <a16:creationId xmlns:a16="http://schemas.microsoft.com/office/drawing/2014/main" id="{582BF5AC-8E84-AE47-87D9-3CAA55526C6B}"/>
                </a:ext>
              </a:extLst>
            </xdr:cNvPr>
            <xdr:cNvSpPr txBox="1"/>
          </xdr:nvSpPr>
          <xdr:spPr>
            <a:xfrm>
              <a:off x="13521430895" y="129771131"/>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𝑌=20−0.5</a:t>
              </a:r>
              <a:r>
                <a:rPr lang="en-US" sz="1100" b="0" i="0">
                  <a:solidFill>
                    <a:srgbClr val="00B050"/>
                  </a:solidFill>
                  <a:latin typeface="Cambria Math" panose="02040503050406030204" pitchFamily="18" charset="0"/>
                </a:rPr>
                <a:t>𝑋</a:t>
              </a:r>
              <a:endParaRPr lang="en-US" sz="1100"/>
            </a:p>
          </xdr:txBody>
        </xdr:sp>
      </mc:Fallback>
    </mc:AlternateContent>
    <xdr:clientData/>
  </xdr:oneCellAnchor>
  <xdr:oneCellAnchor>
    <xdr:from>
      <xdr:col>2</xdr:col>
      <xdr:colOff>573549</xdr:colOff>
      <xdr:row>993</xdr:row>
      <xdr:rowOff>28268</xdr:rowOff>
    </xdr:from>
    <xdr:ext cx="1826479" cy="173766"/>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297CE6C7-56CD-1D4B-A353-194C01599C45}"/>
                </a:ext>
              </a:extLst>
            </xdr:cNvPr>
            <xdr:cNvSpPr txBox="1"/>
          </xdr:nvSpPr>
          <xdr:spPr>
            <a:xfrm>
              <a:off x="13520940972" y="130177868"/>
              <a:ext cx="18264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60−3</m:t>
                    </m:r>
                    <m:r>
                      <a:rPr lang="en-US" sz="1100" b="0" i="1">
                        <a:latin typeface="Cambria Math" panose="02040503050406030204" pitchFamily="18" charset="0"/>
                      </a:rPr>
                      <m:t>𝑋</m:t>
                    </m:r>
                    <m:r>
                      <a:rPr lang="he-IL"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297CE6C7-56CD-1D4B-A353-194C01599C45}"/>
                </a:ext>
              </a:extLst>
            </xdr:cNvPr>
            <xdr:cNvSpPr txBox="1"/>
          </xdr:nvSpPr>
          <xdr:spPr>
            <a:xfrm>
              <a:off x="13520940972" y="130177868"/>
              <a:ext cx="18264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60−3𝑋</a:t>
              </a:r>
              <a:r>
                <a:rPr lang="he-IL" sz="1100" b="0" i="0">
                  <a:latin typeface="Cambria Math" panose="02040503050406030204" pitchFamily="18" charset="0"/>
                </a:rPr>
                <a:t>=20−0.5</a:t>
              </a:r>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573549</xdr:colOff>
      <xdr:row>994</xdr:row>
      <xdr:rowOff>89719</xdr:rowOff>
    </xdr:from>
    <xdr:ext cx="1826479" cy="173766"/>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8DE296E6-26F0-E64B-8FC0-02AF08323EB6}"/>
                </a:ext>
              </a:extLst>
            </xdr:cNvPr>
            <xdr:cNvSpPr txBox="1"/>
          </xdr:nvSpPr>
          <xdr:spPr>
            <a:xfrm>
              <a:off x="13520940972" y="130442519"/>
              <a:ext cx="18264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=2.5</m:t>
                    </m:r>
                    <m:r>
                      <a:rPr lang="en-US" sz="1100" b="0" i="1">
                        <a:latin typeface="Cambria Math" panose="02040503050406030204" pitchFamily="18" charset="0"/>
                      </a:rPr>
                      <m:t>𝑋</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8DE296E6-26F0-E64B-8FC0-02AF08323EB6}"/>
                </a:ext>
              </a:extLst>
            </xdr:cNvPr>
            <xdr:cNvSpPr txBox="1"/>
          </xdr:nvSpPr>
          <xdr:spPr>
            <a:xfrm>
              <a:off x="13520940972" y="130442519"/>
              <a:ext cx="18264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=2.5</a:t>
              </a:r>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45064</xdr:colOff>
      <xdr:row>997</xdr:row>
      <xdr:rowOff>48752</xdr:rowOff>
    </xdr:from>
    <xdr:ext cx="2359060" cy="173766"/>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E157B8B7-0A05-9840-A3CC-3DBC90698294}"/>
                </a:ext>
              </a:extLst>
            </xdr:cNvPr>
            <xdr:cNvSpPr txBox="1"/>
          </xdr:nvSpPr>
          <xdr:spPr>
            <a:xfrm>
              <a:off x="13520936876" y="131011152"/>
              <a:ext cx="23590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=16→</m:t>
                    </m:r>
                    <m:r>
                      <a:rPr lang="en-US" sz="1100" b="0" i="1">
                        <a:latin typeface="Cambria Math" panose="02040503050406030204" pitchFamily="18" charset="0"/>
                      </a:rPr>
                      <m:t>𝑌</m:t>
                    </m:r>
                    <m:r>
                      <a:rPr lang="en-US" sz="1100" b="0" i="1">
                        <a:latin typeface="Cambria Math" panose="02040503050406030204" pitchFamily="18" charset="0"/>
                      </a:rPr>
                      <m:t>=60−3∗16=12</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E157B8B7-0A05-9840-A3CC-3DBC90698294}"/>
                </a:ext>
              </a:extLst>
            </xdr:cNvPr>
            <xdr:cNvSpPr txBox="1"/>
          </xdr:nvSpPr>
          <xdr:spPr>
            <a:xfrm>
              <a:off x="13520936876" y="131011152"/>
              <a:ext cx="23590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𝑋=16→𝑌=60−3∗16=12</a:t>
              </a:r>
              <a:endParaRPr lang="en-US" sz="1100"/>
            </a:p>
          </xdr:txBody>
        </xdr:sp>
      </mc:Fallback>
    </mc:AlternateContent>
    <xdr:clientData/>
  </xdr:oneCellAnchor>
  <xdr:twoCellAnchor>
    <xdr:from>
      <xdr:col>4</xdr:col>
      <xdr:colOff>696451</xdr:colOff>
      <xdr:row>981</xdr:row>
      <xdr:rowOff>183433</xdr:rowOff>
    </xdr:from>
    <xdr:to>
      <xdr:col>5</xdr:col>
      <xdr:colOff>417871</xdr:colOff>
      <xdr:row>982</xdr:row>
      <xdr:rowOff>717</xdr:rowOff>
    </xdr:to>
    <xdr:cxnSp macro="">
      <xdr:nvCxnSpPr>
        <xdr:cNvPr id="416" name="Straight Connector 415">
          <a:extLst>
            <a:ext uri="{FF2B5EF4-FFF2-40B4-BE49-F238E27FC236}">
              <a16:creationId xmlns:a16="http://schemas.microsoft.com/office/drawing/2014/main" id="{55C7DAE6-0AFB-DB4E-9829-B9053429A08F}"/>
            </a:ext>
          </a:extLst>
        </xdr:cNvPr>
        <xdr:cNvCxnSpPr/>
      </xdr:nvCxnSpPr>
      <xdr:spPr>
        <a:xfrm>
          <a:off x="13520446629" y="127894633"/>
          <a:ext cx="546920" cy="2048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688257</xdr:colOff>
      <xdr:row>982</xdr:row>
      <xdr:rowOff>4097</xdr:rowOff>
    </xdr:from>
    <xdr:to>
      <xdr:col>4</xdr:col>
      <xdr:colOff>708742</xdr:colOff>
      <xdr:row>983</xdr:row>
      <xdr:rowOff>110613</xdr:rowOff>
    </xdr:to>
    <xdr:cxnSp macro="">
      <xdr:nvCxnSpPr>
        <xdr:cNvPr id="417" name="Straight Connector 416">
          <a:extLst>
            <a:ext uri="{FF2B5EF4-FFF2-40B4-BE49-F238E27FC236}">
              <a16:creationId xmlns:a16="http://schemas.microsoft.com/office/drawing/2014/main" id="{A1FC6B82-888F-414E-9ECE-5A451F998EA3}"/>
            </a:ext>
          </a:extLst>
        </xdr:cNvPr>
        <xdr:cNvCxnSpPr/>
      </xdr:nvCxnSpPr>
      <xdr:spPr>
        <a:xfrm>
          <a:off x="13520981258" y="127918497"/>
          <a:ext cx="20485" cy="30971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135193</xdr:colOff>
      <xdr:row>981</xdr:row>
      <xdr:rowOff>93817</xdr:rowOff>
    </xdr:from>
    <xdr:ext cx="781800" cy="173766"/>
    <mc:AlternateContent xmlns:mc="http://schemas.openxmlformats.org/markup-compatibility/2006" xmlns:a14="http://schemas.microsoft.com/office/drawing/2010/main">
      <mc:Choice Requires="a14">
        <xdr:sp macro="" textlink="">
          <xdr:nvSpPr>
            <xdr:cNvPr id="418" name="TextBox 417">
              <a:extLst>
                <a:ext uri="{FF2B5EF4-FFF2-40B4-BE49-F238E27FC236}">
                  <a16:creationId xmlns:a16="http://schemas.microsoft.com/office/drawing/2014/main" id="{72A5BD2F-F8A1-5742-B164-4DDD90DDFC59}"/>
                </a:ext>
              </a:extLst>
            </xdr:cNvPr>
            <xdr:cNvSpPr txBox="1"/>
          </xdr:nvSpPr>
          <xdr:spPr>
            <a:xfrm>
              <a:off x="13519947507" y="1278050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12</m:t>
                    </m:r>
                  </m:oMath>
                </m:oMathPara>
              </a14:m>
              <a:endParaRPr lang="en-US" sz="1100"/>
            </a:p>
          </xdr:txBody>
        </xdr:sp>
      </mc:Choice>
      <mc:Fallback xmlns="">
        <xdr:sp macro="" textlink="">
          <xdr:nvSpPr>
            <xdr:cNvPr id="418" name="TextBox 417">
              <a:extLst>
                <a:ext uri="{FF2B5EF4-FFF2-40B4-BE49-F238E27FC236}">
                  <a16:creationId xmlns:a16="http://schemas.microsoft.com/office/drawing/2014/main" id="{72A5BD2F-F8A1-5742-B164-4DDD90DDFC59}"/>
                </a:ext>
              </a:extLst>
            </xdr:cNvPr>
            <xdr:cNvSpPr txBox="1"/>
          </xdr:nvSpPr>
          <xdr:spPr>
            <a:xfrm>
              <a:off x="13519947507" y="1278050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12</a:t>
              </a:r>
              <a:endParaRPr lang="en-US" sz="1100"/>
            </a:p>
          </xdr:txBody>
        </xdr:sp>
      </mc:Fallback>
    </mc:AlternateContent>
    <xdr:clientData/>
  </xdr:oneCellAnchor>
  <xdr:oneCellAnchor>
    <xdr:from>
      <xdr:col>4</xdr:col>
      <xdr:colOff>290870</xdr:colOff>
      <xdr:row>983</xdr:row>
      <xdr:rowOff>147075</xdr:rowOff>
    </xdr:from>
    <xdr:ext cx="781800" cy="173766"/>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B039A2F3-63CD-6F4A-B926-36B67BEFA70C}"/>
                </a:ext>
              </a:extLst>
            </xdr:cNvPr>
            <xdr:cNvSpPr txBox="1"/>
          </xdr:nvSpPr>
          <xdr:spPr>
            <a:xfrm>
              <a:off x="13520617330" y="12826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16</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B039A2F3-63CD-6F4A-B926-36B67BEFA70C}"/>
                </a:ext>
              </a:extLst>
            </xdr:cNvPr>
            <xdr:cNvSpPr txBox="1"/>
          </xdr:nvSpPr>
          <xdr:spPr>
            <a:xfrm>
              <a:off x="13520617330" y="12826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16</a:t>
              </a:r>
              <a:endParaRPr lang="en-US" sz="1100"/>
            </a:p>
          </xdr:txBody>
        </xdr:sp>
      </mc:Fallback>
    </mc:AlternateContent>
    <xdr:clientData/>
  </xdr:oneCellAnchor>
  <xdr:twoCellAnchor>
    <xdr:from>
      <xdr:col>10</xdr:col>
      <xdr:colOff>405580</xdr:colOff>
      <xdr:row>1000</xdr:row>
      <xdr:rowOff>73742</xdr:rowOff>
    </xdr:from>
    <xdr:to>
      <xdr:col>10</xdr:col>
      <xdr:colOff>426064</xdr:colOff>
      <xdr:row>1010</xdr:row>
      <xdr:rowOff>131097</xdr:rowOff>
    </xdr:to>
    <xdr:cxnSp macro="">
      <xdr:nvCxnSpPr>
        <xdr:cNvPr id="420" name="Straight Arrow Connector 419">
          <a:extLst>
            <a:ext uri="{FF2B5EF4-FFF2-40B4-BE49-F238E27FC236}">
              <a16:creationId xmlns:a16="http://schemas.microsoft.com/office/drawing/2014/main" id="{EC771188-FA3A-C140-9887-02F01C1D75C5}"/>
            </a:ext>
          </a:extLst>
        </xdr:cNvPr>
        <xdr:cNvCxnSpPr/>
      </xdr:nvCxnSpPr>
      <xdr:spPr>
        <a:xfrm flipV="1">
          <a:off x="13516310936" y="131645742"/>
          <a:ext cx="20484" cy="208935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647290</xdr:colOff>
      <xdr:row>1008</xdr:row>
      <xdr:rowOff>110613</xdr:rowOff>
    </xdr:from>
    <xdr:to>
      <xdr:col>10</xdr:col>
      <xdr:colOff>757903</xdr:colOff>
      <xdr:row>1008</xdr:row>
      <xdr:rowOff>135194</xdr:rowOff>
    </xdr:to>
    <xdr:cxnSp macro="">
      <xdr:nvCxnSpPr>
        <xdr:cNvPr id="421" name="Straight Arrow Connector 420">
          <a:extLst>
            <a:ext uri="{FF2B5EF4-FFF2-40B4-BE49-F238E27FC236}">
              <a16:creationId xmlns:a16="http://schemas.microsoft.com/office/drawing/2014/main" id="{FC59790E-218D-334B-B5D4-B7F5514F02EB}"/>
            </a:ext>
          </a:extLst>
        </xdr:cNvPr>
        <xdr:cNvCxnSpPr/>
      </xdr:nvCxnSpPr>
      <xdr:spPr>
        <a:xfrm>
          <a:off x="13515979097" y="133308213"/>
          <a:ext cx="2587113" cy="245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450645</xdr:colOff>
      <xdr:row>1006</xdr:row>
      <xdr:rowOff>163871</xdr:rowOff>
    </xdr:from>
    <xdr:to>
      <xdr:col>9</xdr:col>
      <xdr:colOff>692355</xdr:colOff>
      <xdr:row>1008</xdr:row>
      <xdr:rowOff>110613</xdr:rowOff>
    </xdr:to>
    <xdr:cxnSp macro="">
      <xdr:nvCxnSpPr>
        <xdr:cNvPr id="422" name="Straight Connector 421">
          <a:extLst>
            <a:ext uri="{FF2B5EF4-FFF2-40B4-BE49-F238E27FC236}">
              <a16:creationId xmlns:a16="http://schemas.microsoft.com/office/drawing/2014/main" id="{DA4CC94B-BF7C-2C4F-AA6E-A6E75F3F78D2}"/>
            </a:ext>
          </a:extLst>
        </xdr:cNvPr>
        <xdr:cNvCxnSpPr/>
      </xdr:nvCxnSpPr>
      <xdr:spPr>
        <a:xfrm>
          <a:off x="13516870145" y="132955071"/>
          <a:ext cx="241710" cy="353142"/>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9</xdr:col>
      <xdr:colOff>8193</xdr:colOff>
      <xdr:row>1008</xdr:row>
      <xdr:rowOff>147075</xdr:rowOff>
    </xdr:from>
    <xdr:ext cx="781800" cy="173766"/>
    <mc:AlternateContent xmlns:mc="http://schemas.openxmlformats.org/markup-compatibility/2006" xmlns:a14="http://schemas.microsoft.com/office/drawing/2010/main">
      <mc:Choice Requires="a14">
        <xdr:sp macro="" textlink="">
          <xdr:nvSpPr>
            <xdr:cNvPr id="423" name="TextBox 422">
              <a:extLst>
                <a:ext uri="{FF2B5EF4-FFF2-40B4-BE49-F238E27FC236}">
                  <a16:creationId xmlns:a16="http://schemas.microsoft.com/office/drawing/2014/main" id="{B74F71B1-30CD-1C4D-A818-26E6CA9A3EEA}"/>
                </a:ext>
              </a:extLst>
            </xdr:cNvPr>
            <xdr:cNvSpPr txBox="1"/>
          </xdr:nvSpPr>
          <xdr:spPr>
            <a:xfrm>
              <a:off x="13516772507" y="13334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23" name="TextBox 422">
              <a:extLst>
                <a:ext uri="{FF2B5EF4-FFF2-40B4-BE49-F238E27FC236}">
                  <a16:creationId xmlns:a16="http://schemas.microsoft.com/office/drawing/2014/main" id="{B74F71B1-30CD-1C4D-A818-26E6CA9A3EEA}"/>
                </a:ext>
              </a:extLst>
            </xdr:cNvPr>
            <xdr:cNvSpPr txBox="1"/>
          </xdr:nvSpPr>
          <xdr:spPr>
            <a:xfrm>
              <a:off x="13516772507" y="13334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9</xdr:col>
      <xdr:colOff>680065</xdr:colOff>
      <xdr:row>1005</xdr:row>
      <xdr:rowOff>159774</xdr:rowOff>
    </xdr:from>
    <xdr:to>
      <xdr:col>10</xdr:col>
      <xdr:colOff>417871</xdr:colOff>
      <xdr:row>1006</xdr:row>
      <xdr:rowOff>180258</xdr:rowOff>
    </xdr:to>
    <xdr:cxnSp macro="">
      <xdr:nvCxnSpPr>
        <xdr:cNvPr id="424" name="Straight Connector 423">
          <a:extLst>
            <a:ext uri="{FF2B5EF4-FFF2-40B4-BE49-F238E27FC236}">
              <a16:creationId xmlns:a16="http://schemas.microsoft.com/office/drawing/2014/main" id="{B0F31F3F-1C0B-B940-9114-EBC324C8846B}"/>
            </a:ext>
          </a:extLst>
        </xdr:cNvPr>
        <xdr:cNvCxnSpPr/>
      </xdr:nvCxnSpPr>
      <xdr:spPr>
        <a:xfrm>
          <a:off x="13516319129" y="132747774"/>
          <a:ext cx="563306" cy="223684"/>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10</xdr:col>
      <xdr:colOff>151580</xdr:colOff>
      <xdr:row>1005</xdr:row>
      <xdr:rowOff>81526</xdr:rowOff>
    </xdr:from>
    <xdr:ext cx="781800" cy="173766"/>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C5A00D66-1D4A-B74B-8D00-6C8B8AAA8329}"/>
                </a:ext>
              </a:extLst>
            </xdr:cNvPr>
            <xdr:cNvSpPr txBox="1"/>
          </xdr:nvSpPr>
          <xdr:spPr>
            <a:xfrm>
              <a:off x="13515803620" y="1326695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C5A00D66-1D4A-B74B-8D00-6C8B8AAA8329}"/>
                </a:ext>
              </a:extLst>
            </xdr:cNvPr>
            <xdr:cNvSpPr txBox="1"/>
          </xdr:nvSpPr>
          <xdr:spPr>
            <a:xfrm>
              <a:off x="13515803620" y="1326695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466418</xdr:colOff>
      <xdr:row>1005</xdr:row>
      <xdr:rowOff>129827</xdr:rowOff>
    </xdr:from>
    <xdr:ext cx="94770" cy="781800"/>
    <mc:AlternateContent xmlns:mc="http://schemas.openxmlformats.org/markup-compatibility/2006" xmlns:a14="http://schemas.microsoft.com/office/drawing/2010/main">
      <mc:Choice Requires="a14">
        <xdr:sp macro="" textlink="">
          <xdr:nvSpPr>
            <xdr:cNvPr id="426" name="TextBox 425">
              <a:extLst>
                <a:ext uri="{FF2B5EF4-FFF2-40B4-BE49-F238E27FC236}">
                  <a16:creationId xmlns:a16="http://schemas.microsoft.com/office/drawing/2014/main" id="{D29FED3F-9A1A-5C4A-9FA9-F0C018E7B4E3}"/>
                </a:ext>
              </a:extLst>
            </xdr:cNvPr>
            <xdr:cNvSpPr txBox="1"/>
          </xdr:nvSpPr>
          <xdr:spPr>
            <a:xfrm rot="3321839">
              <a:off x="13516657797" y="133061342"/>
              <a:ext cx="781800"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𝑌</m:t>
                    </m:r>
                    <m:r>
                      <a:rPr lang="en-US" sz="600" b="0" i="1">
                        <a:latin typeface="Cambria Math" panose="02040503050406030204" pitchFamily="18" charset="0"/>
                      </a:rPr>
                      <m:t>=60−3</m:t>
                    </m:r>
                    <m:r>
                      <a:rPr lang="en-US" sz="600" b="0" i="1">
                        <a:latin typeface="Cambria Math" panose="02040503050406030204" pitchFamily="18" charset="0"/>
                      </a:rPr>
                      <m:t>𝑋</m:t>
                    </m:r>
                  </m:oMath>
                </m:oMathPara>
              </a14:m>
              <a:endParaRPr lang="en-US" sz="600"/>
            </a:p>
          </xdr:txBody>
        </xdr:sp>
      </mc:Choice>
      <mc:Fallback xmlns="">
        <xdr:sp macro="" textlink="">
          <xdr:nvSpPr>
            <xdr:cNvPr id="426" name="TextBox 425">
              <a:extLst>
                <a:ext uri="{FF2B5EF4-FFF2-40B4-BE49-F238E27FC236}">
                  <a16:creationId xmlns:a16="http://schemas.microsoft.com/office/drawing/2014/main" id="{D29FED3F-9A1A-5C4A-9FA9-F0C018E7B4E3}"/>
                </a:ext>
              </a:extLst>
            </xdr:cNvPr>
            <xdr:cNvSpPr txBox="1"/>
          </xdr:nvSpPr>
          <xdr:spPr>
            <a:xfrm rot="3321839">
              <a:off x="13516657797" y="133061342"/>
              <a:ext cx="781800"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𝑌=60−3𝑋</a:t>
              </a:r>
              <a:endParaRPr lang="en-US" sz="600"/>
            </a:p>
          </xdr:txBody>
        </xdr:sp>
      </mc:Fallback>
    </mc:AlternateContent>
    <xdr:clientData/>
  </xdr:oneCellAnchor>
  <xdr:oneCellAnchor>
    <xdr:from>
      <xdr:col>9</xdr:col>
      <xdr:colOff>477248</xdr:colOff>
      <xdr:row>1005</xdr:row>
      <xdr:rowOff>149360</xdr:rowOff>
    </xdr:from>
    <xdr:ext cx="894133" cy="94770"/>
    <mc:AlternateContent xmlns:mc="http://schemas.openxmlformats.org/markup-compatibility/2006" xmlns:a14="http://schemas.microsoft.com/office/drawing/2010/main">
      <mc:Choice Requires="a14">
        <xdr:sp macro="" textlink="">
          <xdr:nvSpPr>
            <xdr:cNvPr id="427" name="TextBox 426">
              <a:extLst>
                <a:ext uri="{FF2B5EF4-FFF2-40B4-BE49-F238E27FC236}">
                  <a16:creationId xmlns:a16="http://schemas.microsoft.com/office/drawing/2014/main" id="{EC4263BF-F0D0-C246-ACF4-4327533783FD}"/>
                </a:ext>
              </a:extLst>
            </xdr:cNvPr>
            <xdr:cNvSpPr txBox="1"/>
          </xdr:nvSpPr>
          <xdr:spPr>
            <a:xfrm rot="1261233">
              <a:off x="13516191119" y="132737360"/>
              <a:ext cx="894133"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𝑌</m:t>
                    </m:r>
                    <m:r>
                      <a:rPr lang="en-US" sz="600" b="0" i="1">
                        <a:latin typeface="Cambria Math" panose="02040503050406030204" pitchFamily="18" charset="0"/>
                      </a:rPr>
                      <m:t>=20−0.5</m:t>
                    </m:r>
                    <m:r>
                      <a:rPr lang="en-US" sz="600" b="0" i="1">
                        <a:latin typeface="Cambria Math" panose="02040503050406030204" pitchFamily="18" charset="0"/>
                      </a:rPr>
                      <m:t>𝑋</m:t>
                    </m:r>
                  </m:oMath>
                </m:oMathPara>
              </a14:m>
              <a:endParaRPr lang="en-US" sz="600"/>
            </a:p>
          </xdr:txBody>
        </xdr:sp>
      </mc:Choice>
      <mc:Fallback xmlns="">
        <xdr:sp macro="" textlink="">
          <xdr:nvSpPr>
            <xdr:cNvPr id="427" name="TextBox 426">
              <a:extLst>
                <a:ext uri="{FF2B5EF4-FFF2-40B4-BE49-F238E27FC236}">
                  <a16:creationId xmlns:a16="http://schemas.microsoft.com/office/drawing/2014/main" id="{EC4263BF-F0D0-C246-ACF4-4327533783FD}"/>
                </a:ext>
              </a:extLst>
            </xdr:cNvPr>
            <xdr:cNvSpPr txBox="1"/>
          </xdr:nvSpPr>
          <xdr:spPr>
            <a:xfrm rot="1261233">
              <a:off x="13516191119" y="132737360"/>
              <a:ext cx="894133"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𝑌=20−0.5𝑋</a:t>
              </a:r>
              <a:endParaRPr lang="en-US" sz="600"/>
            </a:p>
          </xdr:txBody>
        </xdr:sp>
      </mc:Fallback>
    </mc:AlternateContent>
    <xdr:clientData/>
  </xdr:oneCellAnchor>
  <xdr:twoCellAnchor>
    <xdr:from>
      <xdr:col>9</xdr:col>
      <xdr:colOff>708741</xdr:colOff>
      <xdr:row>1006</xdr:row>
      <xdr:rowOff>12290</xdr:rowOff>
    </xdr:from>
    <xdr:to>
      <xdr:col>10</xdr:col>
      <xdr:colOff>405581</xdr:colOff>
      <xdr:row>1007</xdr:row>
      <xdr:rowOff>8193</xdr:rowOff>
    </xdr:to>
    <xdr:cxnSp macro="">
      <xdr:nvCxnSpPr>
        <xdr:cNvPr id="428" name="Straight Connector 427">
          <a:extLst>
            <a:ext uri="{FF2B5EF4-FFF2-40B4-BE49-F238E27FC236}">
              <a16:creationId xmlns:a16="http://schemas.microsoft.com/office/drawing/2014/main" id="{320D7D3A-1C31-5F45-936E-414EDE650FF0}"/>
            </a:ext>
          </a:extLst>
        </xdr:cNvPr>
        <xdr:cNvCxnSpPr/>
      </xdr:nvCxnSpPr>
      <xdr:spPr>
        <a:xfrm>
          <a:off x="13516331419" y="132803490"/>
          <a:ext cx="522340" cy="19910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499806</xdr:colOff>
      <xdr:row>1007</xdr:row>
      <xdr:rowOff>8193</xdr:rowOff>
    </xdr:from>
    <xdr:to>
      <xdr:col>9</xdr:col>
      <xdr:colOff>721032</xdr:colOff>
      <xdr:row>1008</xdr:row>
      <xdr:rowOff>106516</xdr:rowOff>
    </xdr:to>
    <xdr:cxnSp macro="">
      <xdr:nvCxnSpPr>
        <xdr:cNvPr id="429" name="Straight Connector 428">
          <a:extLst>
            <a:ext uri="{FF2B5EF4-FFF2-40B4-BE49-F238E27FC236}">
              <a16:creationId xmlns:a16="http://schemas.microsoft.com/office/drawing/2014/main" id="{C0CBB915-CBE6-B545-83C5-CD2AD3BF113A}"/>
            </a:ext>
          </a:extLst>
        </xdr:cNvPr>
        <xdr:cNvCxnSpPr/>
      </xdr:nvCxnSpPr>
      <xdr:spPr>
        <a:xfrm>
          <a:off x="13516841468" y="133002593"/>
          <a:ext cx="221226" cy="30152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696451</xdr:colOff>
      <xdr:row>1006</xdr:row>
      <xdr:rowOff>180258</xdr:rowOff>
    </xdr:from>
    <xdr:to>
      <xdr:col>10</xdr:col>
      <xdr:colOff>417871</xdr:colOff>
      <xdr:row>1006</xdr:row>
      <xdr:rowOff>200742</xdr:rowOff>
    </xdr:to>
    <xdr:cxnSp macro="">
      <xdr:nvCxnSpPr>
        <xdr:cNvPr id="430" name="Straight Connector 429">
          <a:extLst>
            <a:ext uri="{FF2B5EF4-FFF2-40B4-BE49-F238E27FC236}">
              <a16:creationId xmlns:a16="http://schemas.microsoft.com/office/drawing/2014/main" id="{2FD04C32-DF40-3244-99E0-2FD700446A35}"/>
            </a:ext>
          </a:extLst>
        </xdr:cNvPr>
        <xdr:cNvCxnSpPr/>
      </xdr:nvCxnSpPr>
      <xdr:spPr>
        <a:xfrm>
          <a:off x="13516319129" y="132971458"/>
          <a:ext cx="546920" cy="2048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688257</xdr:colOff>
      <xdr:row>1007</xdr:row>
      <xdr:rowOff>4097</xdr:rowOff>
    </xdr:from>
    <xdr:to>
      <xdr:col>9</xdr:col>
      <xdr:colOff>708742</xdr:colOff>
      <xdr:row>1008</xdr:row>
      <xdr:rowOff>110613</xdr:rowOff>
    </xdr:to>
    <xdr:cxnSp macro="">
      <xdr:nvCxnSpPr>
        <xdr:cNvPr id="431" name="Straight Connector 430">
          <a:extLst>
            <a:ext uri="{FF2B5EF4-FFF2-40B4-BE49-F238E27FC236}">
              <a16:creationId xmlns:a16="http://schemas.microsoft.com/office/drawing/2014/main" id="{806C53AB-D55B-7843-86A0-6018372D61C2}"/>
            </a:ext>
          </a:extLst>
        </xdr:cNvPr>
        <xdr:cNvCxnSpPr/>
      </xdr:nvCxnSpPr>
      <xdr:spPr>
        <a:xfrm>
          <a:off x="13516853758" y="132998497"/>
          <a:ext cx="20485" cy="30971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135193</xdr:colOff>
      <xdr:row>1006</xdr:row>
      <xdr:rowOff>93817</xdr:rowOff>
    </xdr:from>
    <xdr:ext cx="781800" cy="173766"/>
    <mc:AlternateContent xmlns:mc="http://schemas.openxmlformats.org/markup-compatibility/2006" xmlns:a14="http://schemas.microsoft.com/office/drawing/2010/main">
      <mc:Choice Requires="a14">
        <xdr:sp macro="" textlink="">
          <xdr:nvSpPr>
            <xdr:cNvPr id="432" name="TextBox 431">
              <a:extLst>
                <a:ext uri="{FF2B5EF4-FFF2-40B4-BE49-F238E27FC236}">
                  <a16:creationId xmlns:a16="http://schemas.microsoft.com/office/drawing/2014/main" id="{BFECC935-7273-3749-B24E-5CCE968453B1}"/>
                </a:ext>
              </a:extLst>
            </xdr:cNvPr>
            <xdr:cNvSpPr txBox="1"/>
          </xdr:nvSpPr>
          <xdr:spPr>
            <a:xfrm>
              <a:off x="13515820007" y="1328850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12</m:t>
                    </m:r>
                  </m:oMath>
                </m:oMathPara>
              </a14:m>
              <a:endParaRPr lang="en-US" sz="1100"/>
            </a:p>
          </xdr:txBody>
        </xdr:sp>
      </mc:Choice>
      <mc:Fallback xmlns="">
        <xdr:sp macro="" textlink="">
          <xdr:nvSpPr>
            <xdr:cNvPr id="432" name="TextBox 431">
              <a:extLst>
                <a:ext uri="{FF2B5EF4-FFF2-40B4-BE49-F238E27FC236}">
                  <a16:creationId xmlns:a16="http://schemas.microsoft.com/office/drawing/2014/main" id="{BFECC935-7273-3749-B24E-5CCE968453B1}"/>
                </a:ext>
              </a:extLst>
            </xdr:cNvPr>
            <xdr:cNvSpPr txBox="1"/>
          </xdr:nvSpPr>
          <xdr:spPr>
            <a:xfrm>
              <a:off x="13515820007" y="1328850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12</a:t>
              </a:r>
              <a:endParaRPr lang="en-US" sz="1100"/>
            </a:p>
          </xdr:txBody>
        </xdr:sp>
      </mc:Fallback>
    </mc:AlternateContent>
    <xdr:clientData/>
  </xdr:oneCellAnchor>
  <xdr:oneCellAnchor>
    <xdr:from>
      <xdr:col>9</xdr:col>
      <xdr:colOff>290870</xdr:colOff>
      <xdr:row>1008</xdr:row>
      <xdr:rowOff>147075</xdr:rowOff>
    </xdr:from>
    <xdr:ext cx="781800" cy="173766"/>
    <mc:AlternateContent xmlns:mc="http://schemas.openxmlformats.org/markup-compatibility/2006" xmlns:a14="http://schemas.microsoft.com/office/drawing/2010/main">
      <mc:Choice Requires="a14">
        <xdr:sp macro="" textlink="">
          <xdr:nvSpPr>
            <xdr:cNvPr id="433" name="TextBox 432">
              <a:extLst>
                <a:ext uri="{FF2B5EF4-FFF2-40B4-BE49-F238E27FC236}">
                  <a16:creationId xmlns:a16="http://schemas.microsoft.com/office/drawing/2014/main" id="{22DDC2E1-9766-7748-8619-31BFA0D88401}"/>
                </a:ext>
              </a:extLst>
            </xdr:cNvPr>
            <xdr:cNvSpPr txBox="1"/>
          </xdr:nvSpPr>
          <xdr:spPr>
            <a:xfrm>
              <a:off x="13516489830" y="13334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16</m:t>
                    </m:r>
                  </m:oMath>
                </m:oMathPara>
              </a14:m>
              <a:endParaRPr lang="en-US" sz="1100"/>
            </a:p>
          </xdr:txBody>
        </xdr:sp>
      </mc:Choice>
      <mc:Fallback xmlns="">
        <xdr:sp macro="" textlink="">
          <xdr:nvSpPr>
            <xdr:cNvPr id="433" name="TextBox 432">
              <a:extLst>
                <a:ext uri="{FF2B5EF4-FFF2-40B4-BE49-F238E27FC236}">
                  <a16:creationId xmlns:a16="http://schemas.microsoft.com/office/drawing/2014/main" id="{22DDC2E1-9766-7748-8619-31BFA0D88401}"/>
                </a:ext>
              </a:extLst>
            </xdr:cNvPr>
            <xdr:cNvSpPr txBox="1"/>
          </xdr:nvSpPr>
          <xdr:spPr>
            <a:xfrm>
              <a:off x="13516489830" y="13334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16</a:t>
              </a:r>
              <a:endParaRPr lang="en-US" sz="1100"/>
            </a:p>
          </xdr:txBody>
        </xdr:sp>
      </mc:Fallback>
    </mc:AlternateContent>
    <xdr:clientData/>
  </xdr:oneCellAnchor>
  <xdr:twoCellAnchor>
    <xdr:from>
      <xdr:col>5</xdr:col>
      <xdr:colOff>405580</xdr:colOff>
      <xdr:row>1016</xdr:row>
      <xdr:rowOff>73742</xdr:rowOff>
    </xdr:from>
    <xdr:to>
      <xdr:col>5</xdr:col>
      <xdr:colOff>417871</xdr:colOff>
      <xdr:row>1025</xdr:row>
      <xdr:rowOff>135194</xdr:rowOff>
    </xdr:to>
    <xdr:cxnSp macro="">
      <xdr:nvCxnSpPr>
        <xdr:cNvPr id="434" name="Straight Arrow Connector 433">
          <a:extLst>
            <a:ext uri="{FF2B5EF4-FFF2-40B4-BE49-F238E27FC236}">
              <a16:creationId xmlns:a16="http://schemas.microsoft.com/office/drawing/2014/main" id="{A9F19FBE-FE4B-CE45-B8C1-57838D2B6C1E}"/>
            </a:ext>
          </a:extLst>
        </xdr:cNvPr>
        <xdr:cNvCxnSpPr/>
      </xdr:nvCxnSpPr>
      <xdr:spPr>
        <a:xfrm flipV="1">
          <a:off x="13520446629" y="134896942"/>
          <a:ext cx="12291" cy="189025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647290</xdr:colOff>
      <xdr:row>1024</xdr:row>
      <xdr:rowOff>110613</xdr:rowOff>
    </xdr:from>
    <xdr:to>
      <xdr:col>5</xdr:col>
      <xdr:colOff>757903</xdr:colOff>
      <xdr:row>1024</xdr:row>
      <xdr:rowOff>135194</xdr:rowOff>
    </xdr:to>
    <xdr:cxnSp macro="">
      <xdr:nvCxnSpPr>
        <xdr:cNvPr id="435" name="Straight Arrow Connector 434">
          <a:extLst>
            <a:ext uri="{FF2B5EF4-FFF2-40B4-BE49-F238E27FC236}">
              <a16:creationId xmlns:a16="http://schemas.microsoft.com/office/drawing/2014/main" id="{3DFA68BF-537D-2E43-B4D8-9E7D19DABE01}"/>
            </a:ext>
          </a:extLst>
        </xdr:cNvPr>
        <xdr:cNvCxnSpPr/>
      </xdr:nvCxnSpPr>
      <xdr:spPr>
        <a:xfrm>
          <a:off x="13520106597" y="136559413"/>
          <a:ext cx="2587113" cy="245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450645</xdr:colOff>
      <xdr:row>1019</xdr:row>
      <xdr:rowOff>20484</xdr:rowOff>
    </xdr:from>
    <xdr:to>
      <xdr:col>5</xdr:col>
      <xdr:colOff>401484</xdr:colOff>
      <xdr:row>1024</xdr:row>
      <xdr:rowOff>110613</xdr:rowOff>
    </xdr:to>
    <xdr:cxnSp macro="">
      <xdr:nvCxnSpPr>
        <xdr:cNvPr id="436" name="Straight Connector 435">
          <a:extLst>
            <a:ext uri="{FF2B5EF4-FFF2-40B4-BE49-F238E27FC236}">
              <a16:creationId xmlns:a16="http://schemas.microsoft.com/office/drawing/2014/main" id="{4F6557B0-EE31-6F43-9103-99DCFC240F07}"/>
            </a:ext>
          </a:extLst>
        </xdr:cNvPr>
        <xdr:cNvCxnSpPr/>
      </xdr:nvCxnSpPr>
      <xdr:spPr>
        <a:xfrm>
          <a:off x="13520463016" y="135453284"/>
          <a:ext cx="776339" cy="1106129"/>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5</xdr:col>
      <xdr:colOff>110613</xdr:colOff>
      <xdr:row>1018</xdr:row>
      <xdr:rowOff>138881</xdr:rowOff>
    </xdr:from>
    <xdr:ext cx="781800" cy="173766"/>
    <mc:AlternateContent xmlns:mc="http://schemas.openxmlformats.org/markup-compatibility/2006" xmlns:a14="http://schemas.microsoft.com/office/drawing/2010/main">
      <mc:Choice Requires="a14">
        <xdr:sp macro="" textlink="">
          <xdr:nvSpPr>
            <xdr:cNvPr id="437" name="TextBox 436">
              <a:extLst>
                <a:ext uri="{FF2B5EF4-FFF2-40B4-BE49-F238E27FC236}">
                  <a16:creationId xmlns:a16="http://schemas.microsoft.com/office/drawing/2014/main" id="{3E6AD9A7-1685-6448-B938-3E69A3AD1515}"/>
                </a:ext>
              </a:extLst>
            </xdr:cNvPr>
            <xdr:cNvSpPr txBox="1"/>
          </xdr:nvSpPr>
          <xdr:spPr>
            <a:xfrm>
              <a:off x="13519972087" y="135368481"/>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437" name="TextBox 436">
              <a:extLst>
                <a:ext uri="{FF2B5EF4-FFF2-40B4-BE49-F238E27FC236}">
                  <a16:creationId xmlns:a16="http://schemas.microsoft.com/office/drawing/2014/main" id="{3E6AD9A7-1685-6448-B938-3E69A3AD1515}"/>
                </a:ext>
              </a:extLst>
            </xdr:cNvPr>
            <xdr:cNvSpPr txBox="1"/>
          </xdr:nvSpPr>
          <xdr:spPr>
            <a:xfrm>
              <a:off x="13519972087" y="135368481"/>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8193</xdr:colOff>
      <xdr:row>1024</xdr:row>
      <xdr:rowOff>147075</xdr:rowOff>
    </xdr:from>
    <xdr:ext cx="781800" cy="173766"/>
    <mc:AlternateContent xmlns:mc="http://schemas.openxmlformats.org/markup-compatibility/2006" xmlns:a14="http://schemas.microsoft.com/office/drawing/2010/main">
      <mc:Choice Requires="a14">
        <xdr:sp macro="" textlink="">
          <xdr:nvSpPr>
            <xdr:cNvPr id="438" name="TextBox 437">
              <a:extLst>
                <a:ext uri="{FF2B5EF4-FFF2-40B4-BE49-F238E27FC236}">
                  <a16:creationId xmlns:a16="http://schemas.microsoft.com/office/drawing/2014/main" id="{7395120D-3894-FC41-8E23-51B9630B3B30}"/>
                </a:ext>
              </a:extLst>
            </xdr:cNvPr>
            <xdr:cNvSpPr txBox="1"/>
          </xdr:nvSpPr>
          <xdr:spPr>
            <a:xfrm>
              <a:off x="13520900007" y="1365958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38" name="TextBox 437">
              <a:extLst>
                <a:ext uri="{FF2B5EF4-FFF2-40B4-BE49-F238E27FC236}">
                  <a16:creationId xmlns:a16="http://schemas.microsoft.com/office/drawing/2014/main" id="{7395120D-3894-FC41-8E23-51B9630B3B30}"/>
                </a:ext>
              </a:extLst>
            </xdr:cNvPr>
            <xdr:cNvSpPr txBox="1"/>
          </xdr:nvSpPr>
          <xdr:spPr>
            <a:xfrm>
              <a:off x="13520900007" y="1365958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561259</xdr:colOff>
      <xdr:row>1021</xdr:row>
      <xdr:rowOff>159774</xdr:rowOff>
    </xdr:from>
    <xdr:to>
      <xdr:col>5</xdr:col>
      <xdr:colOff>417871</xdr:colOff>
      <xdr:row>1024</xdr:row>
      <xdr:rowOff>135193</xdr:rowOff>
    </xdr:to>
    <xdr:cxnSp macro="">
      <xdr:nvCxnSpPr>
        <xdr:cNvPr id="439" name="Straight Connector 438">
          <a:extLst>
            <a:ext uri="{FF2B5EF4-FFF2-40B4-BE49-F238E27FC236}">
              <a16:creationId xmlns:a16="http://schemas.microsoft.com/office/drawing/2014/main" id="{99FBA358-F18F-5F4B-A15F-1C1C01D1D908}"/>
            </a:ext>
          </a:extLst>
        </xdr:cNvPr>
        <xdr:cNvCxnSpPr/>
      </xdr:nvCxnSpPr>
      <xdr:spPr>
        <a:xfrm>
          <a:off x="13520446629" y="135998974"/>
          <a:ext cx="1507612" cy="585019"/>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3</xdr:col>
      <xdr:colOff>204839</xdr:colOff>
      <xdr:row>1024</xdr:row>
      <xdr:rowOff>159365</xdr:rowOff>
    </xdr:from>
    <xdr:ext cx="781800" cy="173766"/>
    <mc:AlternateContent xmlns:mc="http://schemas.openxmlformats.org/markup-compatibility/2006" xmlns:a14="http://schemas.microsoft.com/office/drawing/2010/main">
      <mc:Choice Requires="a14">
        <xdr:sp macro="" textlink="">
          <xdr:nvSpPr>
            <xdr:cNvPr id="440" name="TextBox 439">
              <a:extLst>
                <a:ext uri="{FF2B5EF4-FFF2-40B4-BE49-F238E27FC236}">
                  <a16:creationId xmlns:a16="http://schemas.microsoft.com/office/drawing/2014/main" id="{8C15553B-E751-B44F-8C17-01F6AEC16BE5}"/>
                </a:ext>
              </a:extLst>
            </xdr:cNvPr>
            <xdr:cNvSpPr txBox="1"/>
          </xdr:nvSpPr>
          <xdr:spPr>
            <a:xfrm>
              <a:off x="13521528861" y="13660816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440" name="TextBox 439">
              <a:extLst>
                <a:ext uri="{FF2B5EF4-FFF2-40B4-BE49-F238E27FC236}">
                  <a16:creationId xmlns:a16="http://schemas.microsoft.com/office/drawing/2014/main" id="{8C15553B-E751-B44F-8C17-01F6AEC16BE5}"/>
                </a:ext>
              </a:extLst>
            </xdr:cNvPr>
            <xdr:cNvSpPr txBox="1"/>
          </xdr:nvSpPr>
          <xdr:spPr>
            <a:xfrm>
              <a:off x="13521528861" y="13660816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151580</xdr:colOff>
      <xdr:row>1021</xdr:row>
      <xdr:rowOff>81526</xdr:rowOff>
    </xdr:from>
    <xdr:ext cx="781800" cy="173766"/>
    <mc:AlternateContent xmlns:mc="http://schemas.openxmlformats.org/markup-compatibility/2006" xmlns:a14="http://schemas.microsoft.com/office/drawing/2010/main">
      <mc:Choice Requires="a14">
        <xdr:sp macro="" textlink="">
          <xdr:nvSpPr>
            <xdr:cNvPr id="441" name="TextBox 440">
              <a:extLst>
                <a:ext uri="{FF2B5EF4-FFF2-40B4-BE49-F238E27FC236}">
                  <a16:creationId xmlns:a16="http://schemas.microsoft.com/office/drawing/2014/main" id="{1135404D-3918-334F-A07F-9D472151A27D}"/>
                </a:ext>
              </a:extLst>
            </xdr:cNvPr>
            <xdr:cNvSpPr txBox="1"/>
          </xdr:nvSpPr>
          <xdr:spPr>
            <a:xfrm>
              <a:off x="13519931120" y="1359207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41" name="TextBox 440">
              <a:extLst>
                <a:ext uri="{FF2B5EF4-FFF2-40B4-BE49-F238E27FC236}">
                  <a16:creationId xmlns:a16="http://schemas.microsoft.com/office/drawing/2014/main" id="{1135404D-3918-334F-A07F-9D472151A27D}"/>
                </a:ext>
              </a:extLst>
            </xdr:cNvPr>
            <xdr:cNvSpPr txBox="1"/>
          </xdr:nvSpPr>
          <xdr:spPr>
            <a:xfrm>
              <a:off x="13519931120" y="1359207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13146</xdr:colOff>
      <xdr:row>1018</xdr:row>
      <xdr:rowOff>92960</xdr:rowOff>
    </xdr:from>
    <xdr:ext cx="173766" cy="781800"/>
    <mc:AlternateContent xmlns:mc="http://schemas.openxmlformats.org/markup-compatibility/2006" xmlns:a14="http://schemas.microsoft.com/office/drawing/2010/main">
      <mc:Choice Requires="a14">
        <xdr:sp macro="" textlink="">
          <xdr:nvSpPr>
            <xdr:cNvPr id="442" name="TextBox 441">
              <a:extLst>
                <a:ext uri="{FF2B5EF4-FFF2-40B4-BE49-F238E27FC236}">
                  <a16:creationId xmlns:a16="http://schemas.microsoft.com/office/drawing/2014/main" id="{ACE77910-C89E-C245-9328-77579A189893}"/>
                </a:ext>
              </a:extLst>
            </xdr:cNvPr>
            <xdr:cNvSpPr txBox="1"/>
          </xdr:nvSpPr>
          <xdr:spPr>
            <a:xfrm rot="3321839">
              <a:off x="13520373571" y="13562657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=60−3</m:t>
                    </m:r>
                    <m:r>
                      <a:rPr lang="en-US" sz="1100" b="0" i="1">
                        <a:latin typeface="Cambria Math" panose="02040503050406030204" pitchFamily="18" charset="0"/>
                      </a:rPr>
                      <m:t>𝑋</m:t>
                    </m:r>
                  </m:oMath>
                </m:oMathPara>
              </a14:m>
              <a:endParaRPr lang="en-US" sz="1100"/>
            </a:p>
          </xdr:txBody>
        </xdr:sp>
      </mc:Choice>
      <mc:Fallback xmlns="">
        <xdr:sp macro="" textlink="">
          <xdr:nvSpPr>
            <xdr:cNvPr id="442" name="TextBox 441">
              <a:extLst>
                <a:ext uri="{FF2B5EF4-FFF2-40B4-BE49-F238E27FC236}">
                  <a16:creationId xmlns:a16="http://schemas.microsoft.com/office/drawing/2014/main" id="{ACE77910-C89E-C245-9328-77579A189893}"/>
                </a:ext>
              </a:extLst>
            </xdr:cNvPr>
            <xdr:cNvSpPr txBox="1"/>
          </xdr:nvSpPr>
          <xdr:spPr>
            <a:xfrm rot="3321839">
              <a:off x="13520373571" y="13562657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𝑌=60−3𝑋</a:t>
              </a:r>
              <a:endParaRPr lang="en-US" sz="1100"/>
            </a:p>
          </xdr:txBody>
        </xdr:sp>
      </mc:Fallback>
    </mc:AlternateContent>
    <xdr:clientData/>
  </xdr:oneCellAnchor>
  <xdr:oneCellAnchor>
    <xdr:from>
      <xdr:col>3</xdr:col>
      <xdr:colOff>448568</xdr:colOff>
      <xdr:row>1023</xdr:row>
      <xdr:rowOff>36123</xdr:rowOff>
    </xdr:from>
    <xdr:ext cx="894133" cy="173766"/>
    <mc:AlternateContent xmlns:mc="http://schemas.openxmlformats.org/markup-compatibility/2006" xmlns:a14="http://schemas.microsoft.com/office/drawing/2010/main">
      <mc:Choice Requires="a14">
        <xdr:sp macro="" textlink="">
          <xdr:nvSpPr>
            <xdr:cNvPr id="443" name="TextBox 442">
              <a:extLst>
                <a:ext uri="{FF2B5EF4-FFF2-40B4-BE49-F238E27FC236}">
                  <a16:creationId xmlns:a16="http://schemas.microsoft.com/office/drawing/2014/main" id="{630BB0C9-59AB-A34D-AA55-6C50F1238F76}"/>
                </a:ext>
              </a:extLst>
            </xdr:cNvPr>
            <xdr:cNvSpPr txBox="1"/>
          </xdr:nvSpPr>
          <xdr:spPr>
            <a:xfrm rot="1261233">
              <a:off x="13521172799" y="136281723"/>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443" name="TextBox 442">
              <a:extLst>
                <a:ext uri="{FF2B5EF4-FFF2-40B4-BE49-F238E27FC236}">
                  <a16:creationId xmlns:a16="http://schemas.microsoft.com/office/drawing/2014/main" id="{630BB0C9-59AB-A34D-AA55-6C50F1238F76}"/>
                </a:ext>
              </a:extLst>
            </xdr:cNvPr>
            <xdr:cNvSpPr txBox="1"/>
          </xdr:nvSpPr>
          <xdr:spPr>
            <a:xfrm rot="1261233">
              <a:off x="13521172799" y="136281723"/>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𝑌=20−0.5𝑋</a:t>
              </a:r>
              <a:endParaRPr lang="en-US" sz="1100"/>
            </a:p>
          </xdr:txBody>
        </xdr:sp>
      </mc:Fallback>
    </mc:AlternateContent>
    <xdr:clientData/>
  </xdr:oneCellAnchor>
  <xdr:twoCellAnchor>
    <xdr:from>
      <xdr:col>4</xdr:col>
      <xdr:colOff>688772</xdr:colOff>
      <xdr:row>1022</xdr:row>
      <xdr:rowOff>20277</xdr:rowOff>
    </xdr:from>
    <xdr:to>
      <xdr:col>5</xdr:col>
      <xdr:colOff>385612</xdr:colOff>
      <xdr:row>1023</xdr:row>
      <xdr:rowOff>16180</xdr:rowOff>
    </xdr:to>
    <xdr:cxnSp macro="">
      <xdr:nvCxnSpPr>
        <xdr:cNvPr id="444" name="Straight Connector 443">
          <a:extLst>
            <a:ext uri="{FF2B5EF4-FFF2-40B4-BE49-F238E27FC236}">
              <a16:creationId xmlns:a16="http://schemas.microsoft.com/office/drawing/2014/main" id="{BAE386F7-51EE-9F49-9F96-9AB8EFB555C6}"/>
            </a:ext>
          </a:extLst>
        </xdr:cNvPr>
        <xdr:cNvCxnSpPr/>
      </xdr:nvCxnSpPr>
      <xdr:spPr>
        <a:xfrm>
          <a:off x="13520478888" y="136062677"/>
          <a:ext cx="522340" cy="19910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499806</xdr:colOff>
      <xdr:row>1023</xdr:row>
      <xdr:rowOff>8193</xdr:rowOff>
    </xdr:from>
    <xdr:to>
      <xdr:col>4</xdr:col>
      <xdr:colOff>721032</xdr:colOff>
      <xdr:row>1024</xdr:row>
      <xdr:rowOff>106516</xdr:rowOff>
    </xdr:to>
    <xdr:cxnSp macro="">
      <xdr:nvCxnSpPr>
        <xdr:cNvPr id="445" name="Straight Connector 444">
          <a:extLst>
            <a:ext uri="{FF2B5EF4-FFF2-40B4-BE49-F238E27FC236}">
              <a16:creationId xmlns:a16="http://schemas.microsoft.com/office/drawing/2014/main" id="{64BF3EFA-87B6-0E45-9D81-01006FE77B07}"/>
            </a:ext>
          </a:extLst>
        </xdr:cNvPr>
        <xdr:cNvCxnSpPr/>
      </xdr:nvCxnSpPr>
      <xdr:spPr>
        <a:xfrm>
          <a:off x="13520968968" y="136253793"/>
          <a:ext cx="221226" cy="30152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696451</xdr:colOff>
      <xdr:row>1022</xdr:row>
      <xdr:rowOff>180258</xdr:rowOff>
    </xdr:from>
    <xdr:to>
      <xdr:col>5</xdr:col>
      <xdr:colOff>417871</xdr:colOff>
      <xdr:row>1022</xdr:row>
      <xdr:rowOff>200742</xdr:rowOff>
    </xdr:to>
    <xdr:cxnSp macro="">
      <xdr:nvCxnSpPr>
        <xdr:cNvPr id="446" name="Straight Connector 445">
          <a:extLst>
            <a:ext uri="{FF2B5EF4-FFF2-40B4-BE49-F238E27FC236}">
              <a16:creationId xmlns:a16="http://schemas.microsoft.com/office/drawing/2014/main" id="{C9F23F1D-9229-5740-93C1-0838AF79FC39}"/>
            </a:ext>
          </a:extLst>
        </xdr:cNvPr>
        <xdr:cNvCxnSpPr/>
      </xdr:nvCxnSpPr>
      <xdr:spPr>
        <a:xfrm>
          <a:off x="13520446629" y="136222658"/>
          <a:ext cx="546920" cy="2048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688257</xdr:colOff>
      <xdr:row>1023</xdr:row>
      <xdr:rowOff>4097</xdr:rowOff>
    </xdr:from>
    <xdr:to>
      <xdr:col>4</xdr:col>
      <xdr:colOff>708742</xdr:colOff>
      <xdr:row>1024</xdr:row>
      <xdr:rowOff>110613</xdr:rowOff>
    </xdr:to>
    <xdr:cxnSp macro="">
      <xdr:nvCxnSpPr>
        <xdr:cNvPr id="447" name="Straight Connector 446">
          <a:extLst>
            <a:ext uri="{FF2B5EF4-FFF2-40B4-BE49-F238E27FC236}">
              <a16:creationId xmlns:a16="http://schemas.microsoft.com/office/drawing/2014/main" id="{4DDA9D28-76DC-4340-B0C5-ED66712E45E4}"/>
            </a:ext>
          </a:extLst>
        </xdr:cNvPr>
        <xdr:cNvCxnSpPr/>
      </xdr:nvCxnSpPr>
      <xdr:spPr>
        <a:xfrm>
          <a:off x="13520981258" y="136249697"/>
          <a:ext cx="20485" cy="30971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135193</xdr:colOff>
      <xdr:row>1022</xdr:row>
      <xdr:rowOff>93817</xdr:rowOff>
    </xdr:from>
    <xdr:ext cx="781800" cy="173766"/>
    <mc:AlternateContent xmlns:mc="http://schemas.openxmlformats.org/markup-compatibility/2006" xmlns:a14="http://schemas.microsoft.com/office/drawing/2010/main">
      <mc:Choice Requires="a14">
        <xdr:sp macro="" textlink="">
          <xdr:nvSpPr>
            <xdr:cNvPr id="448" name="TextBox 447">
              <a:extLst>
                <a:ext uri="{FF2B5EF4-FFF2-40B4-BE49-F238E27FC236}">
                  <a16:creationId xmlns:a16="http://schemas.microsoft.com/office/drawing/2014/main" id="{3428E3B8-C8AD-024B-AE4B-402BC94FEDFB}"/>
                </a:ext>
              </a:extLst>
            </xdr:cNvPr>
            <xdr:cNvSpPr txBox="1"/>
          </xdr:nvSpPr>
          <xdr:spPr>
            <a:xfrm>
              <a:off x="13519947507" y="1361362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12</m:t>
                    </m:r>
                  </m:oMath>
                </m:oMathPara>
              </a14:m>
              <a:endParaRPr lang="en-US" sz="1100"/>
            </a:p>
          </xdr:txBody>
        </xdr:sp>
      </mc:Choice>
      <mc:Fallback xmlns="">
        <xdr:sp macro="" textlink="">
          <xdr:nvSpPr>
            <xdr:cNvPr id="448" name="TextBox 447">
              <a:extLst>
                <a:ext uri="{FF2B5EF4-FFF2-40B4-BE49-F238E27FC236}">
                  <a16:creationId xmlns:a16="http://schemas.microsoft.com/office/drawing/2014/main" id="{3428E3B8-C8AD-024B-AE4B-402BC94FEDFB}"/>
                </a:ext>
              </a:extLst>
            </xdr:cNvPr>
            <xdr:cNvSpPr txBox="1"/>
          </xdr:nvSpPr>
          <xdr:spPr>
            <a:xfrm>
              <a:off x="13519947507" y="1361362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12</a:t>
              </a:r>
              <a:endParaRPr lang="en-US" sz="1100"/>
            </a:p>
          </xdr:txBody>
        </xdr:sp>
      </mc:Fallback>
    </mc:AlternateContent>
    <xdr:clientData/>
  </xdr:oneCellAnchor>
  <xdr:oneCellAnchor>
    <xdr:from>
      <xdr:col>4</xdr:col>
      <xdr:colOff>290870</xdr:colOff>
      <xdr:row>1024</xdr:row>
      <xdr:rowOff>147075</xdr:rowOff>
    </xdr:from>
    <xdr:ext cx="781800" cy="173766"/>
    <mc:AlternateContent xmlns:mc="http://schemas.openxmlformats.org/markup-compatibility/2006" xmlns:a14="http://schemas.microsoft.com/office/drawing/2010/main">
      <mc:Choice Requires="a14">
        <xdr:sp macro="" textlink="">
          <xdr:nvSpPr>
            <xdr:cNvPr id="449" name="TextBox 448">
              <a:extLst>
                <a:ext uri="{FF2B5EF4-FFF2-40B4-BE49-F238E27FC236}">
                  <a16:creationId xmlns:a16="http://schemas.microsoft.com/office/drawing/2014/main" id="{3B037BE6-546C-5D4D-B767-455547619B55}"/>
                </a:ext>
              </a:extLst>
            </xdr:cNvPr>
            <xdr:cNvSpPr txBox="1"/>
          </xdr:nvSpPr>
          <xdr:spPr>
            <a:xfrm>
              <a:off x="13520617330" y="1365958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16</m:t>
                    </m:r>
                  </m:oMath>
                </m:oMathPara>
              </a14:m>
              <a:endParaRPr lang="en-US" sz="1100"/>
            </a:p>
          </xdr:txBody>
        </xdr:sp>
      </mc:Choice>
      <mc:Fallback xmlns="">
        <xdr:sp macro="" textlink="">
          <xdr:nvSpPr>
            <xdr:cNvPr id="449" name="TextBox 448">
              <a:extLst>
                <a:ext uri="{FF2B5EF4-FFF2-40B4-BE49-F238E27FC236}">
                  <a16:creationId xmlns:a16="http://schemas.microsoft.com/office/drawing/2014/main" id="{3B037BE6-546C-5D4D-B767-455547619B55}"/>
                </a:ext>
              </a:extLst>
            </xdr:cNvPr>
            <xdr:cNvSpPr txBox="1"/>
          </xdr:nvSpPr>
          <xdr:spPr>
            <a:xfrm>
              <a:off x="13520617330" y="1365958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16</a:t>
              </a:r>
              <a:endParaRPr lang="en-US" sz="1100"/>
            </a:p>
          </xdr:txBody>
        </xdr:sp>
      </mc:Fallback>
    </mc:AlternateContent>
    <xdr:clientData/>
  </xdr:oneCellAnchor>
  <xdr:twoCellAnchor>
    <xdr:from>
      <xdr:col>1</xdr:col>
      <xdr:colOff>347453</xdr:colOff>
      <xdr:row>1023</xdr:row>
      <xdr:rowOff>195203</xdr:rowOff>
    </xdr:from>
    <xdr:to>
      <xdr:col>4</xdr:col>
      <xdr:colOff>488571</xdr:colOff>
      <xdr:row>1024</xdr:row>
      <xdr:rowOff>59906</xdr:rowOff>
    </xdr:to>
    <xdr:cxnSp macro="">
      <xdr:nvCxnSpPr>
        <xdr:cNvPr id="450" name="Straight Arrow Connector 449">
          <a:extLst>
            <a:ext uri="{FF2B5EF4-FFF2-40B4-BE49-F238E27FC236}">
              <a16:creationId xmlns:a16="http://schemas.microsoft.com/office/drawing/2014/main" id="{E49F5840-BCC6-684D-9541-21379292BE10}"/>
            </a:ext>
          </a:extLst>
        </xdr:cNvPr>
        <xdr:cNvCxnSpPr/>
      </xdr:nvCxnSpPr>
      <xdr:spPr>
        <a:xfrm>
          <a:off x="13521201429" y="136440803"/>
          <a:ext cx="2617618" cy="679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415347</xdr:colOff>
      <xdr:row>1018</xdr:row>
      <xdr:rowOff>63899</xdr:rowOff>
    </xdr:from>
    <xdr:to>
      <xdr:col>5</xdr:col>
      <xdr:colOff>169926</xdr:colOff>
      <xdr:row>1022</xdr:row>
      <xdr:rowOff>29114</xdr:rowOff>
    </xdr:to>
    <xdr:cxnSp macro="">
      <xdr:nvCxnSpPr>
        <xdr:cNvPr id="451" name="Straight Arrow Connector 450">
          <a:extLst>
            <a:ext uri="{FF2B5EF4-FFF2-40B4-BE49-F238E27FC236}">
              <a16:creationId xmlns:a16="http://schemas.microsoft.com/office/drawing/2014/main" id="{39ED4E37-BDC2-544F-9D65-EE98BE2D1E38}"/>
            </a:ext>
          </a:extLst>
        </xdr:cNvPr>
        <xdr:cNvCxnSpPr/>
      </xdr:nvCxnSpPr>
      <xdr:spPr>
        <a:xfrm flipV="1">
          <a:off x="13520694574" y="135293499"/>
          <a:ext cx="580079" cy="7780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371416</xdr:colOff>
      <xdr:row>1019</xdr:row>
      <xdr:rowOff>171729</xdr:rowOff>
    </xdr:from>
    <xdr:to>
      <xdr:col>4</xdr:col>
      <xdr:colOff>683001</xdr:colOff>
      <xdr:row>1022</xdr:row>
      <xdr:rowOff>145113</xdr:rowOff>
    </xdr:to>
    <xdr:cxnSp macro="">
      <xdr:nvCxnSpPr>
        <xdr:cNvPr id="452" name="Straight Arrow Connector 451">
          <a:extLst>
            <a:ext uri="{FF2B5EF4-FFF2-40B4-BE49-F238E27FC236}">
              <a16:creationId xmlns:a16="http://schemas.microsoft.com/office/drawing/2014/main" id="{CC1F7170-12C7-EE4D-AD0F-A281013D9815}"/>
            </a:ext>
          </a:extLst>
        </xdr:cNvPr>
        <xdr:cNvCxnSpPr/>
      </xdr:nvCxnSpPr>
      <xdr:spPr>
        <a:xfrm flipV="1">
          <a:off x="13521006999" y="135604529"/>
          <a:ext cx="1137085" cy="58298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405580</xdr:colOff>
      <xdr:row>1035</xdr:row>
      <xdr:rowOff>73742</xdr:rowOff>
    </xdr:from>
    <xdr:to>
      <xdr:col>5</xdr:col>
      <xdr:colOff>426064</xdr:colOff>
      <xdr:row>1045</xdr:row>
      <xdr:rowOff>131097</xdr:rowOff>
    </xdr:to>
    <xdr:cxnSp macro="">
      <xdr:nvCxnSpPr>
        <xdr:cNvPr id="453" name="Straight Arrow Connector 452">
          <a:extLst>
            <a:ext uri="{FF2B5EF4-FFF2-40B4-BE49-F238E27FC236}">
              <a16:creationId xmlns:a16="http://schemas.microsoft.com/office/drawing/2014/main" id="{CADB0483-15C3-EC48-ACB0-85A0A6799BF9}"/>
            </a:ext>
          </a:extLst>
        </xdr:cNvPr>
        <xdr:cNvCxnSpPr/>
      </xdr:nvCxnSpPr>
      <xdr:spPr>
        <a:xfrm flipV="1">
          <a:off x="13520438436" y="138783142"/>
          <a:ext cx="20484" cy="208935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647290</xdr:colOff>
      <xdr:row>1043</xdr:row>
      <xdr:rowOff>110613</xdr:rowOff>
    </xdr:from>
    <xdr:to>
      <xdr:col>5</xdr:col>
      <xdr:colOff>757903</xdr:colOff>
      <xdr:row>1043</xdr:row>
      <xdr:rowOff>135194</xdr:rowOff>
    </xdr:to>
    <xdr:cxnSp macro="">
      <xdr:nvCxnSpPr>
        <xdr:cNvPr id="454" name="Straight Arrow Connector 453">
          <a:extLst>
            <a:ext uri="{FF2B5EF4-FFF2-40B4-BE49-F238E27FC236}">
              <a16:creationId xmlns:a16="http://schemas.microsoft.com/office/drawing/2014/main" id="{4A1A4DBB-E59E-2243-9383-2275624C226F}"/>
            </a:ext>
          </a:extLst>
        </xdr:cNvPr>
        <xdr:cNvCxnSpPr/>
      </xdr:nvCxnSpPr>
      <xdr:spPr>
        <a:xfrm>
          <a:off x="13520106597" y="140445613"/>
          <a:ext cx="2587113" cy="245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450645</xdr:colOff>
      <xdr:row>1041</xdr:row>
      <xdr:rowOff>163871</xdr:rowOff>
    </xdr:from>
    <xdr:to>
      <xdr:col>4</xdr:col>
      <xdr:colOff>692355</xdr:colOff>
      <xdr:row>1043</xdr:row>
      <xdr:rowOff>110613</xdr:rowOff>
    </xdr:to>
    <xdr:cxnSp macro="">
      <xdr:nvCxnSpPr>
        <xdr:cNvPr id="455" name="Straight Connector 454">
          <a:extLst>
            <a:ext uri="{FF2B5EF4-FFF2-40B4-BE49-F238E27FC236}">
              <a16:creationId xmlns:a16="http://schemas.microsoft.com/office/drawing/2014/main" id="{8DED6A81-A033-A64B-948B-9DEA1E287AE2}"/>
            </a:ext>
          </a:extLst>
        </xdr:cNvPr>
        <xdr:cNvCxnSpPr/>
      </xdr:nvCxnSpPr>
      <xdr:spPr>
        <a:xfrm>
          <a:off x="13520997645" y="140092471"/>
          <a:ext cx="241710" cy="353142"/>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4</xdr:col>
      <xdr:colOff>8193</xdr:colOff>
      <xdr:row>1043</xdr:row>
      <xdr:rowOff>147075</xdr:rowOff>
    </xdr:from>
    <xdr:ext cx="781800" cy="173766"/>
    <mc:AlternateContent xmlns:mc="http://schemas.openxmlformats.org/markup-compatibility/2006" xmlns:a14="http://schemas.microsoft.com/office/drawing/2010/main">
      <mc:Choice Requires="a14">
        <xdr:sp macro="" textlink="">
          <xdr:nvSpPr>
            <xdr:cNvPr id="456" name="TextBox 455">
              <a:extLst>
                <a:ext uri="{FF2B5EF4-FFF2-40B4-BE49-F238E27FC236}">
                  <a16:creationId xmlns:a16="http://schemas.microsoft.com/office/drawing/2014/main" id="{06CAEC04-D810-D54D-8D18-4296BF595264}"/>
                </a:ext>
              </a:extLst>
            </xdr:cNvPr>
            <xdr:cNvSpPr txBox="1"/>
          </xdr:nvSpPr>
          <xdr:spPr>
            <a:xfrm>
              <a:off x="13520900007" y="1404820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6" name="TextBox 455">
              <a:extLst>
                <a:ext uri="{FF2B5EF4-FFF2-40B4-BE49-F238E27FC236}">
                  <a16:creationId xmlns:a16="http://schemas.microsoft.com/office/drawing/2014/main" id="{06CAEC04-D810-D54D-8D18-4296BF595264}"/>
                </a:ext>
              </a:extLst>
            </xdr:cNvPr>
            <xdr:cNvSpPr txBox="1"/>
          </xdr:nvSpPr>
          <xdr:spPr>
            <a:xfrm>
              <a:off x="13520900007" y="1404820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680065</xdr:colOff>
      <xdr:row>1040</xdr:row>
      <xdr:rowOff>159774</xdr:rowOff>
    </xdr:from>
    <xdr:to>
      <xdr:col>5</xdr:col>
      <xdr:colOff>417871</xdr:colOff>
      <xdr:row>1041</xdr:row>
      <xdr:rowOff>180258</xdr:rowOff>
    </xdr:to>
    <xdr:cxnSp macro="">
      <xdr:nvCxnSpPr>
        <xdr:cNvPr id="457" name="Straight Connector 456">
          <a:extLst>
            <a:ext uri="{FF2B5EF4-FFF2-40B4-BE49-F238E27FC236}">
              <a16:creationId xmlns:a16="http://schemas.microsoft.com/office/drawing/2014/main" id="{11F3E041-055E-BD46-A561-D75DB6399E72}"/>
            </a:ext>
          </a:extLst>
        </xdr:cNvPr>
        <xdr:cNvCxnSpPr/>
      </xdr:nvCxnSpPr>
      <xdr:spPr>
        <a:xfrm>
          <a:off x="13520446629" y="139885174"/>
          <a:ext cx="563306" cy="223684"/>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5</xdr:col>
      <xdr:colOff>151580</xdr:colOff>
      <xdr:row>1040</xdr:row>
      <xdr:rowOff>81526</xdr:rowOff>
    </xdr:from>
    <xdr:ext cx="781800" cy="173766"/>
    <mc:AlternateContent xmlns:mc="http://schemas.openxmlformats.org/markup-compatibility/2006" xmlns:a14="http://schemas.microsoft.com/office/drawing/2010/main">
      <mc:Choice Requires="a14">
        <xdr:sp macro="" textlink="">
          <xdr:nvSpPr>
            <xdr:cNvPr id="458" name="TextBox 457">
              <a:extLst>
                <a:ext uri="{FF2B5EF4-FFF2-40B4-BE49-F238E27FC236}">
                  <a16:creationId xmlns:a16="http://schemas.microsoft.com/office/drawing/2014/main" id="{2B31CE61-9C05-BF4D-85D0-4FF6B30AFF15}"/>
                </a:ext>
              </a:extLst>
            </xdr:cNvPr>
            <xdr:cNvSpPr txBox="1"/>
          </xdr:nvSpPr>
          <xdr:spPr>
            <a:xfrm>
              <a:off x="13519931120" y="1398069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8" name="TextBox 457">
              <a:extLst>
                <a:ext uri="{FF2B5EF4-FFF2-40B4-BE49-F238E27FC236}">
                  <a16:creationId xmlns:a16="http://schemas.microsoft.com/office/drawing/2014/main" id="{2B31CE61-9C05-BF4D-85D0-4FF6B30AFF15}"/>
                </a:ext>
              </a:extLst>
            </xdr:cNvPr>
            <xdr:cNvSpPr txBox="1"/>
          </xdr:nvSpPr>
          <xdr:spPr>
            <a:xfrm>
              <a:off x="13519931120" y="1398069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4</xdr:col>
      <xdr:colOff>466418</xdr:colOff>
      <xdr:row>1040</xdr:row>
      <xdr:rowOff>129827</xdr:rowOff>
    </xdr:from>
    <xdr:ext cx="94770" cy="781800"/>
    <mc:AlternateContent xmlns:mc="http://schemas.openxmlformats.org/markup-compatibility/2006" xmlns:a14="http://schemas.microsoft.com/office/drawing/2010/main">
      <mc:Choice Requires="a14">
        <xdr:sp macro="" textlink="">
          <xdr:nvSpPr>
            <xdr:cNvPr id="459" name="TextBox 458">
              <a:extLst>
                <a:ext uri="{FF2B5EF4-FFF2-40B4-BE49-F238E27FC236}">
                  <a16:creationId xmlns:a16="http://schemas.microsoft.com/office/drawing/2014/main" id="{957ADE57-743D-1F40-9C0A-783CE111D464}"/>
                </a:ext>
              </a:extLst>
            </xdr:cNvPr>
            <xdr:cNvSpPr txBox="1"/>
          </xdr:nvSpPr>
          <xdr:spPr>
            <a:xfrm rot="3321839">
              <a:off x="13520785297" y="140198742"/>
              <a:ext cx="781800"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𝑌</m:t>
                    </m:r>
                    <m:r>
                      <a:rPr lang="en-US" sz="600" b="0" i="1">
                        <a:latin typeface="Cambria Math" panose="02040503050406030204" pitchFamily="18" charset="0"/>
                      </a:rPr>
                      <m:t>=60−3</m:t>
                    </m:r>
                    <m:r>
                      <a:rPr lang="en-US" sz="600" b="0" i="1">
                        <a:latin typeface="Cambria Math" panose="02040503050406030204" pitchFamily="18" charset="0"/>
                      </a:rPr>
                      <m:t>𝑋</m:t>
                    </m:r>
                  </m:oMath>
                </m:oMathPara>
              </a14:m>
              <a:endParaRPr lang="en-US" sz="600"/>
            </a:p>
          </xdr:txBody>
        </xdr:sp>
      </mc:Choice>
      <mc:Fallback xmlns="">
        <xdr:sp macro="" textlink="">
          <xdr:nvSpPr>
            <xdr:cNvPr id="459" name="TextBox 458">
              <a:extLst>
                <a:ext uri="{FF2B5EF4-FFF2-40B4-BE49-F238E27FC236}">
                  <a16:creationId xmlns:a16="http://schemas.microsoft.com/office/drawing/2014/main" id="{957ADE57-743D-1F40-9C0A-783CE111D464}"/>
                </a:ext>
              </a:extLst>
            </xdr:cNvPr>
            <xdr:cNvSpPr txBox="1"/>
          </xdr:nvSpPr>
          <xdr:spPr>
            <a:xfrm rot="3321839">
              <a:off x="13520785297" y="140198742"/>
              <a:ext cx="781800"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𝑌=60−3𝑋</a:t>
              </a:r>
              <a:endParaRPr lang="en-US" sz="600"/>
            </a:p>
          </xdr:txBody>
        </xdr:sp>
      </mc:Fallback>
    </mc:AlternateContent>
    <xdr:clientData/>
  </xdr:oneCellAnchor>
  <xdr:oneCellAnchor>
    <xdr:from>
      <xdr:col>4</xdr:col>
      <xdr:colOff>477248</xdr:colOff>
      <xdr:row>1040</xdr:row>
      <xdr:rowOff>149360</xdr:rowOff>
    </xdr:from>
    <xdr:ext cx="894133" cy="94770"/>
    <mc:AlternateContent xmlns:mc="http://schemas.openxmlformats.org/markup-compatibility/2006" xmlns:a14="http://schemas.microsoft.com/office/drawing/2010/main">
      <mc:Choice Requires="a14">
        <xdr:sp macro="" textlink="">
          <xdr:nvSpPr>
            <xdr:cNvPr id="460" name="TextBox 459">
              <a:extLst>
                <a:ext uri="{FF2B5EF4-FFF2-40B4-BE49-F238E27FC236}">
                  <a16:creationId xmlns:a16="http://schemas.microsoft.com/office/drawing/2014/main" id="{F0FE51B4-83D0-A44F-9091-634133C97B18}"/>
                </a:ext>
              </a:extLst>
            </xdr:cNvPr>
            <xdr:cNvSpPr txBox="1"/>
          </xdr:nvSpPr>
          <xdr:spPr>
            <a:xfrm rot="1261233">
              <a:off x="13520318619" y="139874760"/>
              <a:ext cx="894133"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𝑌</m:t>
                    </m:r>
                    <m:r>
                      <a:rPr lang="en-US" sz="600" b="0" i="1">
                        <a:latin typeface="Cambria Math" panose="02040503050406030204" pitchFamily="18" charset="0"/>
                      </a:rPr>
                      <m:t>=20−0.5</m:t>
                    </m:r>
                    <m:r>
                      <a:rPr lang="en-US" sz="600" b="0" i="1">
                        <a:latin typeface="Cambria Math" panose="02040503050406030204" pitchFamily="18" charset="0"/>
                      </a:rPr>
                      <m:t>𝑋</m:t>
                    </m:r>
                  </m:oMath>
                </m:oMathPara>
              </a14:m>
              <a:endParaRPr lang="en-US" sz="600"/>
            </a:p>
          </xdr:txBody>
        </xdr:sp>
      </mc:Choice>
      <mc:Fallback xmlns="">
        <xdr:sp macro="" textlink="">
          <xdr:nvSpPr>
            <xdr:cNvPr id="460" name="TextBox 459">
              <a:extLst>
                <a:ext uri="{FF2B5EF4-FFF2-40B4-BE49-F238E27FC236}">
                  <a16:creationId xmlns:a16="http://schemas.microsoft.com/office/drawing/2014/main" id="{F0FE51B4-83D0-A44F-9091-634133C97B18}"/>
                </a:ext>
              </a:extLst>
            </xdr:cNvPr>
            <xdr:cNvSpPr txBox="1"/>
          </xdr:nvSpPr>
          <xdr:spPr>
            <a:xfrm rot="1261233">
              <a:off x="13520318619" y="139874760"/>
              <a:ext cx="894133"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𝑌=20−0.5𝑋</a:t>
              </a:r>
              <a:endParaRPr lang="en-US" sz="600"/>
            </a:p>
          </xdr:txBody>
        </xdr:sp>
      </mc:Fallback>
    </mc:AlternateContent>
    <xdr:clientData/>
  </xdr:oneCellAnchor>
  <xdr:twoCellAnchor>
    <xdr:from>
      <xdr:col>4</xdr:col>
      <xdr:colOff>708741</xdr:colOff>
      <xdr:row>1041</xdr:row>
      <xdr:rowOff>12290</xdr:rowOff>
    </xdr:from>
    <xdr:to>
      <xdr:col>5</xdr:col>
      <xdr:colOff>405581</xdr:colOff>
      <xdr:row>1042</xdr:row>
      <xdr:rowOff>8193</xdr:rowOff>
    </xdr:to>
    <xdr:cxnSp macro="">
      <xdr:nvCxnSpPr>
        <xdr:cNvPr id="461" name="Straight Connector 460">
          <a:extLst>
            <a:ext uri="{FF2B5EF4-FFF2-40B4-BE49-F238E27FC236}">
              <a16:creationId xmlns:a16="http://schemas.microsoft.com/office/drawing/2014/main" id="{842E64AB-50C0-264B-A103-A565842A9D2A}"/>
            </a:ext>
          </a:extLst>
        </xdr:cNvPr>
        <xdr:cNvCxnSpPr/>
      </xdr:nvCxnSpPr>
      <xdr:spPr>
        <a:xfrm>
          <a:off x="13520458919" y="139940890"/>
          <a:ext cx="522340" cy="19910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499806</xdr:colOff>
      <xdr:row>1042</xdr:row>
      <xdr:rowOff>8193</xdr:rowOff>
    </xdr:from>
    <xdr:to>
      <xdr:col>4</xdr:col>
      <xdr:colOff>721032</xdr:colOff>
      <xdr:row>1043</xdr:row>
      <xdr:rowOff>106516</xdr:rowOff>
    </xdr:to>
    <xdr:cxnSp macro="">
      <xdr:nvCxnSpPr>
        <xdr:cNvPr id="462" name="Straight Connector 461">
          <a:extLst>
            <a:ext uri="{FF2B5EF4-FFF2-40B4-BE49-F238E27FC236}">
              <a16:creationId xmlns:a16="http://schemas.microsoft.com/office/drawing/2014/main" id="{73F89AE9-58C4-4D45-8081-A18F0F2DE779}"/>
            </a:ext>
          </a:extLst>
        </xdr:cNvPr>
        <xdr:cNvCxnSpPr/>
      </xdr:nvCxnSpPr>
      <xdr:spPr>
        <a:xfrm>
          <a:off x="13520968968" y="140139993"/>
          <a:ext cx="221226" cy="30152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696451</xdr:colOff>
      <xdr:row>1041</xdr:row>
      <xdr:rowOff>180258</xdr:rowOff>
    </xdr:from>
    <xdr:to>
      <xdr:col>5</xdr:col>
      <xdr:colOff>417871</xdr:colOff>
      <xdr:row>1041</xdr:row>
      <xdr:rowOff>200742</xdr:rowOff>
    </xdr:to>
    <xdr:cxnSp macro="">
      <xdr:nvCxnSpPr>
        <xdr:cNvPr id="463" name="Straight Connector 462">
          <a:extLst>
            <a:ext uri="{FF2B5EF4-FFF2-40B4-BE49-F238E27FC236}">
              <a16:creationId xmlns:a16="http://schemas.microsoft.com/office/drawing/2014/main" id="{7B2A28A1-4B7F-D14A-94A5-B82841F2249E}"/>
            </a:ext>
          </a:extLst>
        </xdr:cNvPr>
        <xdr:cNvCxnSpPr/>
      </xdr:nvCxnSpPr>
      <xdr:spPr>
        <a:xfrm>
          <a:off x="13520446629" y="140108858"/>
          <a:ext cx="546920" cy="2048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688257</xdr:colOff>
      <xdr:row>1042</xdr:row>
      <xdr:rowOff>4097</xdr:rowOff>
    </xdr:from>
    <xdr:to>
      <xdr:col>4</xdr:col>
      <xdr:colOff>708742</xdr:colOff>
      <xdr:row>1043</xdr:row>
      <xdr:rowOff>110613</xdr:rowOff>
    </xdr:to>
    <xdr:cxnSp macro="">
      <xdr:nvCxnSpPr>
        <xdr:cNvPr id="464" name="Straight Connector 463">
          <a:extLst>
            <a:ext uri="{FF2B5EF4-FFF2-40B4-BE49-F238E27FC236}">
              <a16:creationId xmlns:a16="http://schemas.microsoft.com/office/drawing/2014/main" id="{52F1B066-BDE4-E148-B2CA-A4AEC1F71D5F}"/>
            </a:ext>
          </a:extLst>
        </xdr:cNvPr>
        <xdr:cNvCxnSpPr/>
      </xdr:nvCxnSpPr>
      <xdr:spPr>
        <a:xfrm>
          <a:off x="13520981258" y="140135897"/>
          <a:ext cx="20485" cy="30971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135193</xdr:colOff>
      <xdr:row>1041</xdr:row>
      <xdr:rowOff>93817</xdr:rowOff>
    </xdr:from>
    <xdr:ext cx="781800" cy="173766"/>
    <mc:AlternateContent xmlns:mc="http://schemas.openxmlformats.org/markup-compatibility/2006" xmlns:a14="http://schemas.microsoft.com/office/drawing/2010/main">
      <mc:Choice Requires="a14">
        <xdr:sp macro="" textlink="">
          <xdr:nvSpPr>
            <xdr:cNvPr id="465" name="TextBox 464">
              <a:extLst>
                <a:ext uri="{FF2B5EF4-FFF2-40B4-BE49-F238E27FC236}">
                  <a16:creationId xmlns:a16="http://schemas.microsoft.com/office/drawing/2014/main" id="{27FC0DBD-8BEC-5749-875D-F9E96F5F4AA3}"/>
                </a:ext>
              </a:extLst>
            </xdr:cNvPr>
            <xdr:cNvSpPr txBox="1"/>
          </xdr:nvSpPr>
          <xdr:spPr>
            <a:xfrm>
              <a:off x="13519947507" y="1400224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12</m:t>
                    </m:r>
                  </m:oMath>
                </m:oMathPara>
              </a14:m>
              <a:endParaRPr lang="en-US" sz="1100"/>
            </a:p>
          </xdr:txBody>
        </xdr:sp>
      </mc:Choice>
      <mc:Fallback xmlns="">
        <xdr:sp macro="" textlink="">
          <xdr:nvSpPr>
            <xdr:cNvPr id="465" name="TextBox 464">
              <a:extLst>
                <a:ext uri="{FF2B5EF4-FFF2-40B4-BE49-F238E27FC236}">
                  <a16:creationId xmlns:a16="http://schemas.microsoft.com/office/drawing/2014/main" id="{27FC0DBD-8BEC-5749-875D-F9E96F5F4AA3}"/>
                </a:ext>
              </a:extLst>
            </xdr:cNvPr>
            <xdr:cNvSpPr txBox="1"/>
          </xdr:nvSpPr>
          <xdr:spPr>
            <a:xfrm>
              <a:off x="13519947507" y="1400224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12</a:t>
              </a:r>
              <a:endParaRPr lang="en-US" sz="1100"/>
            </a:p>
          </xdr:txBody>
        </xdr:sp>
      </mc:Fallback>
    </mc:AlternateContent>
    <xdr:clientData/>
  </xdr:oneCellAnchor>
  <xdr:oneCellAnchor>
    <xdr:from>
      <xdr:col>4</xdr:col>
      <xdr:colOff>290870</xdr:colOff>
      <xdr:row>1043</xdr:row>
      <xdr:rowOff>147075</xdr:rowOff>
    </xdr:from>
    <xdr:ext cx="781800" cy="173766"/>
    <mc:AlternateContent xmlns:mc="http://schemas.openxmlformats.org/markup-compatibility/2006" xmlns:a14="http://schemas.microsoft.com/office/drawing/2010/main">
      <mc:Choice Requires="a14">
        <xdr:sp macro="" textlink="">
          <xdr:nvSpPr>
            <xdr:cNvPr id="466" name="TextBox 465">
              <a:extLst>
                <a:ext uri="{FF2B5EF4-FFF2-40B4-BE49-F238E27FC236}">
                  <a16:creationId xmlns:a16="http://schemas.microsoft.com/office/drawing/2014/main" id="{F5D40509-653F-9B4D-AA41-955D863E5846}"/>
                </a:ext>
              </a:extLst>
            </xdr:cNvPr>
            <xdr:cNvSpPr txBox="1"/>
          </xdr:nvSpPr>
          <xdr:spPr>
            <a:xfrm>
              <a:off x="13520617330" y="1404820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16</m:t>
                    </m:r>
                  </m:oMath>
                </m:oMathPara>
              </a14:m>
              <a:endParaRPr lang="en-US" sz="1100"/>
            </a:p>
          </xdr:txBody>
        </xdr:sp>
      </mc:Choice>
      <mc:Fallback xmlns="">
        <xdr:sp macro="" textlink="">
          <xdr:nvSpPr>
            <xdr:cNvPr id="466" name="TextBox 465">
              <a:extLst>
                <a:ext uri="{FF2B5EF4-FFF2-40B4-BE49-F238E27FC236}">
                  <a16:creationId xmlns:a16="http://schemas.microsoft.com/office/drawing/2014/main" id="{F5D40509-653F-9B4D-AA41-955D863E5846}"/>
                </a:ext>
              </a:extLst>
            </xdr:cNvPr>
            <xdr:cNvSpPr txBox="1"/>
          </xdr:nvSpPr>
          <xdr:spPr>
            <a:xfrm>
              <a:off x="13520617330" y="1404820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16</a:t>
              </a:r>
              <a:endParaRPr lang="en-US" sz="1100"/>
            </a:p>
          </xdr:txBody>
        </xdr:sp>
      </mc:Fallback>
    </mc:AlternateContent>
    <xdr:clientData/>
  </xdr:oneCellAnchor>
  <xdr:twoCellAnchor>
    <xdr:from>
      <xdr:col>4</xdr:col>
      <xdr:colOff>352322</xdr:colOff>
      <xdr:row>1041</xdr:row>
      <xdr:rowOff>12292</xdr:rowOff>
    </xdr:from>
    <xdr:to>
      <xdr:col>4</xdr:col>
      <xdr:colOff>487516</xdr:colOff>
      <xdr:row>1043</xdr:row>
      <xdr:rowOff>98323</xdr:rowOff>
    </xdr:to>
    <xdr:sp macro="" textlink="">
      <xdr:nvSpPr>
        <xdr:cNvPr id="467" name="Left Brace 466">
          <a:extLst>
            <a:ext uri="{FF2B5EF4-FFF2-40B4-BE49-F238E27FC236}">
              <a16:creationId xmlns:a16="http://schemas.microsoft.com/office/drawing/2014/main" id="{09FDCA81-0DEB-A744-921D-C3B46BC89238}"/>
            </a:ext>
          </a:extLst>
        </xdr:cNvPr>
        <xdr:cNvSpPr/>
      </xdr:nvSpPr>
      <xdr:spPr>
        <a:xfrm rot="8495600">
          <a:off x="13521202484" y="139940892"/>
          <a:ext cx="135194" cy="49243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43015</xdr:colOff>
      <xdr:row>1041</xdr:row>
      <xdr:rowOff>51211</xdr:rowOff>
    </xdr:from>
    <xdr:to>
      <xdr:col>4</xdr:col>
      <xdr:colOff>362564</xdr:colOff>
      <xdr:row>1041</xdr:row>
      <xdr:rowOff>129049</xdr:rowOff>
    </xdr:to>
    <xdr:sp macro="" textlink="">
      <xdr:nvSpPr>
        <xdr:cNvPr id="468" name="Up Arrow 467">
          <a:extLst>
            <a:ext uri="{FF2B5EF4-FFF2-40B4-BE49-F238E27FC236}">
              <a16:creationId xmlns:a16="http://schemas.microsoft.com/office/drawing/2014/main" id="{18492A6D-FB85-5049-A3D5-9189E68212E8}"/>
            </a:ext>
          </a:extLst>
        </xdr:cNvPr>
        <xdr:cNvSpPr/>
      </xdr:nvSpPr>
      <xdr:spPr>
        <a:xfrm rot="3020930">
          <a:off x="13521448292" y="139858955"/>
          <a:ext cx="77838" cy="31954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81330</xdr:colOff>
      <xdr:row>1048</xdr:row>
      <xdr:rowOff>19540</xdr:rowOff>
    </xdr:from>
    <xdr:to>
      <xdr:col>7</xdr:col>
      <xdr:colOff>495130</xdr:colOff>
      <xdr:row>1065</xdr:row>
      <xdr:rowOff>137635</xdr:rowOff>
    </xdr:to>
    <xdr:pic>
      <xdr:nvPicPr>
        <xdr:cNvPr id="469" name="Picture 468">
          <a:extLst>
            <a:ext uri="{FF2B5EF4-FFF2-40B4-BE49-F238E27FC236}">
              <a16:creationId xmlns:a16="http://schemas.microsoft.com/office/drawing/2014/main" id="{FF3C90A7-FEA4-D64F-9EDC-A83ACC7DE3FE}"/>
            </a:ext>
          </a:extLst>
        </xdr:cNvPr>
        <xdr:cNvPicPr>
          <a:picLocks noChangeAspect="1"/>
        </xdr:cNvPicPr>
      </xdr:nvPicPr>
      <xdr:blipFill>
        <a:blip xmlns:r="http://schemas.openxmlformats.org/officeDocument/2006/relationships" r:embed="rId19"/>
        <a:stretch>
          <a:fillRect/>
        </a:stretch>
      </xdr:blipFill>
      <xdr:spPr>
        <a:xfrm>
          <a:off x="13523841224" y="98610328"/>
          <a:ext cx="6194490" cy="3521445"/>
        </a:xfrm>
        <a:prstGeom prst="rect">
          <a:avLst/>
        </a:prstGeom>
      </xdr:spPr>
    </xdr:pic>
    <xdr:clientData/>
  </xdr:twoCellAnchor>
  <xdr:twoCellAnchor>
    <xdr:from>
      <xdr:col>4</xdr:col>
      <xdr:colOff>356419</xdr:colOff>
      <xdr:row>1073</xdr:row>
      <xdr:rowOff>119099</xdr:rowOff>
    </xdr:from>
    <xdr:to>
      <xdr:col>4</xdr:col>
      <xdr:colOff>364657</xdr:colOff>
      <xdr:row>1084</xdr:row>
      <xdr:rowOff>73742</xdr:rowOff>
    </xdr:to>
    <xdr:cxnSp macro="">
      <xdr:nvCxnSpPr>
        <xdr:cNvPr id="470" name="Straight Arrow Connector 469">
          <a:extLst>
            <a:ext uri="{FF2B5EF4-FFF2-40B4-BE49-F238E27FC236}">
              <a16:creationId xmlns:a16="http://schemas.microsoft.com/office/drawing/2014/main" id="{00D718E3-AD5D-A148-A7B5-B868BDC558A1}"/>
            </a:ext>
          </a:extLst>
        </xdr:cNvPr>
        <xdr:cNvCxnSpPr>
          <a:endCxn id="472" idx="2"/>
        </xdr:cNvCxnSpPr>
      </xdr:nvCxnSpPr>
      <xdr:spPr>
        <a:xfrm flipH="1" flipV="1">
          <a:off x="13521325343" y="146600899"/>
          <a:ext cx="8238" cy="2189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557162</xdr:colOff>
      <xdr:row>1082</xdr:row>
      <xdr:rowOff>114710</xdr:rowOff>
    </xdr:from>
    <xdr:to>
      <xdr:col>4</xdr:col>
      <xdr:colOff>614516</xdr:colOff>
      <xdr:row>1082</xdr:row>
      <xdr:rowOff>118807</xdr:rowOff>
    </xdr:to>
    <xdr:cxnSp macro="">
      <xdr:nvCxnSpPr>
        <xdr:cNvPr id="471" name="Straight Arrow Connector 470">
          <a:extLst>
            <a:ext uri="{FF2B5EF4-FFF2-40B4-BE49-F238E27FC236}">
              <a16:creationId xmlns:a16="http://schemas.microsoft.com/office/drawing/2014/main" id="{25239145-E0E7-9D49-A2D9-BA0CAA7F5C04}"/>
            </a:ext>
          </a:extLst>
        </xdr:cNvPr>
        <xdr:cNvCxnSpPr/>
      </xdr:nvCxnSpPr>
      <xdr:spPr>
        <a:xfrm flipV="1">
          <a:off x="13521075484" y="148425310"/>
          <a:ext cx="2533854" cy="40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676297</xdr:colOff>
      <xdr:row>1072</xdr:row>
      <xdr:rowOff>148887</xdr:rowOff>
    </xdr:from>
    <xdr:ext cx="1031703" cy="173766"/>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CAE3216F-1B88-0543-AE9F-AF25BF01C490}"/>
                </a:ext>
              </a:extLst>
            </xdr:cNvPr>
            <xdr:cNvSpPr txBox="1"/>
          </xdr:nvSpPr>
          <xdr:spPr>
            <a:xfrm>
              <a:off x="13520807500" y="1464274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CAE3216F-1B88-0543-AE9F-AF25BF01C490}"/>
                </a:ext>
              </a:extLst>
            </xdr:cNvPr>
            <xdr:cNvSpPr txBox="1"/>
          </xdr:nvSpPr>
          <xdr:spPr>
            <a:xfrm>
              <a:off x="13520807500" y="1464274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770195</xdr:colOff>
      <xdr:row>1082</xdr:row>
      <xdr:rowOff>20075</xdr:rowOff>
    </xdr:from>
    <xdr:ext cx="1031703" cy="173766"/>
    <mc:AlternateContent xmlns:mc="http://schemas.openxmlformats.org/markup-compatibility/2006" xmlns:a14="http://schemas.microsoft.com/office/drawing/2010/main">
      <mc:Choice Requires="a14">
        <xdr:sp macro="" textlink="">
          <xdr:nvSpPr>
            <xdr:cNvPr id="473" name="TextBox 472">
              <a:extLst>
                <a:ext uri="{FF2B5EF4-FFF2-40B4-BE49-F238E27FC236}">
                  <a16:creationId xmlns:a16="http://schemas.microsoft.com/office/drawing/2014/main" id="{DC3B33B6-CB9D-0441-B0E3-A5933A9675F9}"/>
                </a:ext>
              </a:extLst>
            </xdr:cNvPr>
            <xdr:cNvSpPr txBox="1"/>
          </xdr:nvSpPr>
          <xdr:spPr>
            <a:xfrm>
              <a:off x="13523190102" y="1483306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473" name="TextBox 472">
              <a:extLst>
                <a:ext uri="{FF2B5EF4-FFF2-40B4-BE49-F238E27FC236}">
                  <a16:creationId xmlns:a16="http://schemas.microsoft.com/office/drawing/2014/main" id="{DC3B33B6-CB9D-0441-B0E3-A5933A9675F9}"/>
                </a:ext>
              </a:extLst>
            </xdr:cNvPr>
            <xdr:cNvSpPr txBox="1"/>
          </xdr:nvSpPr>
          <xdr:spPr>
            <a:xfrm>
              <a:off x="13523190102" y="1483306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2</xdr:col>
      <xdr:colOff>401483</xdr:colOff>
      <xdr:row>1077</xdr:row>
      <xdr:rowOff>8193</xdr:rowOff>
    </xdr:from>
    <xdr:to>
      <xdr:col>4</xdr:col>
      <xdr:colOff>368709</xdr:colOff>
      <xdr:row>1082</xdr:row>
      <xdr:rowOff>127000</xdr:rowOff>
    </xdr:to>
    <xdr:sp macro="" textlink="">
      <xdr:nvSpPr>
        <xdr:cNvPr id="474" name="Freeform 473">
          <a:extLst>
            <a:ext uri="{FF2B5EF4-FFF2-40B4-BE49-F238E27FC236}">
              <a16:creationId xmlns:a16="http://schemas.microsoft.com/office/drawing/2014/main" id="{034DC865-1FCF-454A-9B20-906534BEE8F8}"/>
            </a:ext>
          </a:extLst>
        </xdr:cNvPr>
        <xdr:cNvSpPr/>
      </xdr:nvSpPr>
      <xdr:spPr>
        <a:xfrm>
          <a:off x="13521321291" y="147302793"/>
          <a:ext cx="1618226" cy="1134807"/>
        </a:xfrm>
        <a:custGeom>
          <a:avLst/>
          <a:gdLst>
            <a:gd name="connsiteX0" fmla="*/ 0 w 1622323"/>
            <a:gd name="connsiteY0" fmla="*/ 0 h 1143000"/>
            <a:gd name="connsiteX1" fmla="*/ 1020097 w 1622323"/>
            <a:gd name="connsiteY1" fmla="*/ 270388 h 1143000"/>
            <a:gd name="connsiteX2" fmla="*/ 1622323 w 1622323"/>
            <a:gd name="connsiteY2" fmla="*/ 1143000 h 1143000"/>
          </a:gdLst>
          <a:ahLst/>
          <a:cxnLst>
            <a:cxn ang="0">
              <a:pos x="connsiteX0" y="connsiteY0"/>
            </a:cxn>
            <a:cxn ang="0">
              <a:pos x="connsiteX1" y="connsiteY1"/>
            </a:cxn>
            <a:cxn ang="0">
              <a:pos x="connsiteX2" y="connsiteY2"/>
            </a:cxn>
          </a:cxnLst>
          <a:rect l="l" t="t" r="r" b="b"/>
          <a:pathLst>
            <a:path w="1622323" h="1143000">
              <a:moveTo>
                <a:pt x="0" y="0"/>
              </a:moveTo>
              <a:cubicBezTo>
                <a:pt x="374855" y="39944"/>
                <a:pt x="749710" y="79888"/>
                <a:pt x="1020097" y="270388"/>
              </a:cubicBezTo>
              <a:cubicBezTo>
                <a:pt x="1290484" y="460888"/>
                <a:pt x="1456403" y="801944"/>
                <a:pt x="1622323" y="1143000"/>
              </a:cubicBezTo>
            </a:path>
          </a:pathLst>
        </a:cu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398257</xdr:colOff>
      <xdr:row>1074</xdr:row>
      <xdr:rowOff>181429</xdr:rowOff>
    </xdr:from>
    <xdr:to>
      <xdr:col>4</xdr:col>
      <xdr:colOff>367282</xdr:colOff>
      <xdr:row>1082</xdr:row>
      <xdr:rowOff>115053</xdr:rowOff>
    </xdr:to>
    <xdr:sp macro="" textlink="">
      <xdr:nvSpPr>
        <xdr:cNvPr id="475" name="Freeform 474">
          <a:extLst>
            <a:ext uri="{FF2B5EF4-FFF2-40B4-BE49-F238E27FC236}">
              <a16:creationId xmlns:a16="http://schemas.microsoft.com/office/drawing/2014/main" id="{BD51E3C0-2BB3-A046-BC02-3192991391AF}"/>
            </a:ext>
          </a:extLst>
        </xdr:cNvPr>
        <xdr:cNvSpPr/>
      </xdr:nvSpPr>
      <xdr:spPr>
        <a:xfrm>
          <a:off x="13521322718" y="146866429"/>
          <a:ext cx="1620025" cy="1559224"/>
        </a:xfrm>
        <a:custGeom>
          <a:avLst/>
          <a:gdLst>
            <a:gd name="connsiteX0" fmla="*/ 0 w 1624007"/>
            <a:gd name="connsiteY0" fmla="*/ 0 h 1562056"/>
            <a:gd name="connsiteX1" fmla="*/ 584111 w 1624007"/>
            <a:gd name="connsiteY1" fmla="*/ 168153 h 1562056"/>
            <a:gd name="connsiteX2" fmla="*/ 1336376 w 1624007"/>
            <a:gd name="connsiteY2" fmla="*/ 659338 h 1562056"/>
            <a:gd name="connsiteX3" fmla="*/ 1624007 w 1624007"/>
            <a:gd name="connsiteY3" fmla="*/ 1562056 h 1562056"/>
          </a:gdLst>
          <a:ahLst/>
          <a:cxnLst>
            <a:cxn ang="0">
              <a:pos x="connsiteX0" y="connsiteY0"/>
            </a:cxn>
            <a:cxn ang="0">
              <a:pos x="connsiteX1" y="connsiteY1"/>
            </a:cxn>
            <a:cxn ang="0">
              <a:pos x="connsiteX2" y="connsiteY2"/>
            </a:cxn>
            <a:cxn ang="0">
              <a:pos x="connsiteX3" y="connsiteY3"/>
            </a:cxn>
          </a:cxnLst>
          <a:rect l="l" t="t" r="r" b="b"/>
          <a:pathLst>
            <a:path w="1624007" h="1562056">
              <a:moveTo>
                <a:pt x="0" y="0"/>
              </a:moveTo>
              <a:cubicBezTo>
                <a:pt x="180691" y="29131"/>
                <a:pt x="361382" y="58263"/>
                <a:pt x="584111" y="168153"/>
              </a:cubicBezTo>
              <a:cubicBezTo>
                <a:pt x="806840" y="278043"/>
                <a:pt x="1163060" y="427021"/>
                <a:pt x="1336376" y="659338"/>
              </a:cubicBezTo>
              <a:cubicBezTo>
                <a:pt x="1509692" y="891655"/>
                <a:pt x="1566849" y="1226855"/>
                <a:pt x="1624007" y="1562056"/>
              </a:cubicBezTo>
            </a:path>
          </a:pathLst>
        </a:custGeom>
        <a:ln>
          <a:solidFill>
            <a:srgbClr val="00B05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464634</xdr:colOff>
      <xdr:row>1074</xdr:row>
      <xdr:rowOff>190279</xdr:rowOff>
    </xdr:from>
    <xdr:to>
      <xdr:col>4</xdr:col>
      <xdr:colOff>469059</xdr:colOff>
      <xdr:row>1076</xdr:row>
      <xdr:rowOff>203554</xdr:rowOff>
    </xdr:to>
    <xdr:cxnSp macro="">
      <xdr:nvCxnSpPr>
        <xdr:cNvPr id="476" name="Straight Arrow Connector 475">
          <a:extLst>
            <a:ext uri="{FF2B5EF4-FFF2-40B4-BE49-F238E27FC236}">
              <a16:creationId xmlns:a16="http://schemas.microsoft.com/office/drawing/2014/main" id="{8670990C-6E78-104B-BA7B-148B3EA9E268}"/>
            </a:ext>
          </a:extLst>
        </xdr:cNvPr>
        <xdr:cNvCxnSpPr/>
      </xdr:nvCxnSpPr>
      <xdr:spPr>
        <a:xfrm flipH="1" flipV="1">
          <a:off x="13521220941" y="146875279"/>
          <a:ext cx="4425" cy="4196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814446</xdr:colOff>
      <xdr:row>1082</xdr:row>
      <xdr:rowOff>143978</xdr:rowOff>
    </xdr:from>
    <xdr:ext cx="1031703" cy="173766"/>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D8999A09-2E11-BE4E-A588-66C38B6A4C35}"/>
                </a:ext>
              </a:extLst>
            </xdr:cNvPr>
            <xdr:cNvSpPr txBox="1"/>
          </xdr:nvSpPr>
          <xdr:spPr>
            <a:xfrm>
              <a:off x="13521494851" y="1484545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77" name="TextBox 476">
              <a:extLst>
                <a:ext uri="{FF2B5EF4-FFF2-40B4-BE49-F238E27FC236}">
                  <a16:creationId xmlns:a16="http://schemas.microsoft.com/office/drawing/2014/main" id="{D8999A09-2E11-BE4E-A588-66C38B6A4C35}"/>
                </a:ext>
              </a:extLst>
            </xdr:cNvPr>
            <xdr:cNvSpPr txBox="1"/>
          </xdr:nvSpPr>
          <xdr:spPr>
            <a:xfrm>
              <a:off x="13521494851" y="1484545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𝑋_0</a:t>
              </a:r>
              <a:endParaRPr lang="en-US" sz="1100"/>
            </a:p>
          </xdr:txBody>
        </xdr:sp>
      </mc:Fallback>
    </mc:AlternateContent>
    <xdr:clientData/>
  </xdr:oneCellAnchor>
  <xdr:twoCellAnchor>
    <xdr:from>
      <xdr:col>3</xdr:col>
      <xdr:colOff>535436</xdr:colOff>
      <xdr:row>1075</xdr:row>
      <xdr:rowOff>146028</xdr:rowOff>
    </xdr:from>
    <xdr:to>
      <xdr:col>3</xdr:col>
      <xdr:colOff>548712</xdr:colOff>
      <xdr:row>1082</xdr:row>
      <xdr:rowOff>106202</xdr:rowOff>
    </xdr:to>
    <xdr:cxnSp macro="">
      <xdr:nvCxnSpPr>
        <xdr:cNvPr id="478" name="Straight Connector 477">
          <a:extLst>
            <a:ext uri="{FF2B5EF4-FFF2-40B4-BE49-F238E27FC236}">
              <a16:creationId xmlns:a16="http://schemas.microsoft.com/office/drawing/2014/main" id="{FDA87886-4CCC-5E40-A43D-BB9183AAF693}"/>
            </a:ext>
          </a:extLst>
        </xdr:cNvPr>
        <xdr:cNvCxnSpPr/>
      </xdr:nvCxnSpPr>
      <xdr:spPr>
        <a:xfrm>
          <a:off x="13521966788" y="147034228"/>
          <a:ext cx="13276" cy="138257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3</xdr:col>
      <xdr:colOff>407108</xdr:colOff>
      <xdr:row>1077</xdr:row>
      <xdr:rowOff>1398</xdr:rowOff>
    </xdr:from>
    <xdr:to>
      <xdr:col>3</xdr:col>
      <xdr:colOff>620043</xdr:colOff>
      <xdr:row>1078</xdr:row>
      <xdr:rowOff>50005</xdr:rowOff>
    </xdr:to>
    <xdr:pic>
      <xdr:nvPicPr>
        <xdr:cNvPr id="479" name="Picture 478">
          <a:extLst>
            <a:ext uri="{FF2B5EF4-FFF2-40B4-BE49-F238E27FC236}">
              <a16:creationId xmlns:a16="http://schemas.microsoft.com/office/drawing/2014/main" id="{51F66366-F4AA-1F45-9D3A-502909C93B7B}"/>
            </a:ext>
          </a:extLst>
        </xdr:cNvPr>
        <xdr:cNvPicPr>
          <a:picLocks noChangeAspect="1"/>
        </xdr:cNvPicPr>
      </xdr:nvPicPr>
      <xdr:blipFill>
        <a:blip xmlns:r="http://schemas.openxmlformats.org/officeDocument/2006/relationships" r:embed="rId20"/>
        <a:stretch>
          <a:fillRect/>
        </a:stretch>
      </xdr:blipFill>
      <xdr:spPr>
        <a:xfrm>
          <a:off x="13521895457" y="147295998"/>
          <a:ext cx="212935" cy="251807"/>
        </a:xfrm>
        <a:prstGeom prst="rect">
          <a:avLst/>
        </a:prstGeom>
      </xdr:spPr>
    </xdr:pic>
    <xdr:clientData/>
  </xdr:twoCellAnchor>
  <xdr:twoCellAnchor editAs="oneCell">
    <xdr:from>
      <xdr:col>3</xdr:col>
      <xdr:colOff>407108</xdr:colOff>
      <xdr:row>1074</xdr:row>
      <xdr:rowOff>173976</xdr:rowOff>
    </xdr:from>
    <xdr:to>
      <xdr:col>3</xdr:col>
      <xdr:colOff>620043</xdr:colOff>
      <xdr:row>1076</xdr:row>
      <xdr:rowOff>19031</xdr:rowOff>
    </xdr:to>
    <xdr:pic>
      <xdr:nvPicPr>
        <xdr:cNvPr id="480" name="Picture 479">
          <a:extLst>
            <a:ext uri="{FF2B5EF4-FFF2-40B4-BE49-F238E27FC236}">
              <a16:creationId xmlns:a16="http://schemas.microsoft.com/office/drawing/2014/main" id="{441C9DB4-ACAC-254E-BAFD-E2172CE25A91}"/>
            </a:ext>
          </a:extLst>
        </xdr:cNvPr>
        <xdr:cNvPicPr>
          <a:picLocks noChangeAspect="1"/>
        </xdr:cNvPicPr>
      </xdr:nvPicPr>
      <xdr:blipFill>
        <a:blip xmlns:r="http://schemas.openxmlformats.org/officeDocument/2006/relationships" r:embed="rId20"/>
        <a:stretch>
          <a:fillRect/>
        </a:stretch>
      </xdr:blipFill>
      <xdr:spPr>
        <a:xfrm>
          <a:off x="13521895457" y="146858976"/>
          <a:ext cx="212935" cy="251454"/>
        </a:xfrm>
        <a:prstGeom prst="rect">
          <a:avLst/>
        </a:prstGeom>
      </xdr:spPr>
    </xdr:pic>
    <xdr:clientData/>
  </xdr:twoCellAnchor>
  <xdr:twoCellAnchor>
    <xdr:from>
      <xdr:col>3</xdr:col>
      <xdr:colOff>345156</xdr:colOff>
      <xdr:row>1076</xdr:row>
      <xdr:rowOff>128328</xdr:rowOff>
    </xdr:from>
    <xdr:to>
      <xdr:col>3</xdr:col>
      <xdr:colOff>349582</xdr:colOff>
      <xdr:row>1077</xdr:row>
      <xdr:rowOff>141603</xdr:rowOff>
    </xdr:to>
    <xdr:cxnSp macro="">
      <xdr:nvCxnSpPr>
        <xdr:cNvPr id="481" name="Straight Arrow Connector 480">
          <a:extLst>
            <a:ext uri="{FF2B5EF4-FFF2-40B4-BE49-F238E27FC236}">
              <a16:creationId xmlns:a16="http://schemas.microsoft.com/office/drawing/2014/main" id="{642201BA-1A99-1349-9719-1457FF93E7C7}"/>
            </a:ext>
          </a:extLst>
        </xdr:cNvPr>
        <xdr:cNvCxnSpPr/>
      </xdr:nvCxnSpPr>
      <xdr:spPr>
        <a:xfrm flipV="1">
          <a:off x="13522165918" y="147219728"/>
          <a:ext cx="4426" cy="216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424808</xdr:colOff>
      <xdr:row>1086</xdr:row>
      <xdr:rowOff>87086</xdr:rowOff>
    </xdr:from>
    <xdr:ext cx="960844" cy="173766"/>
    <mc:AlternateContent xmlns:mc="http://schemas.openxmlformats.org/markup-compatibility/2006" xmlns:a14="http://schemas.microsoft.com/office/drawing/2010/main">
      <mc:Choice Requires="a14">
        <xdr:sp macro="" textlink="">
          <xdr:nvSpPr>
            <xdr:cNvPr id="482" name="TextBox 481">
              <a:extLst>
                <a:ext uri="{FF2B5EF4-FFF2-40B4-BE49-F238E27FC236}">
                  <a16:creationId xmlns:a16="http://schemas.microsoft.com/office/drawing/2014/main" id="{B803DEB5-0895-D748-AB47-C406B8A098A1}"/>
                </a:ext>
              </a:extLst>
            </xdr:cNvPr>
            <xdr:cNvSpPr txBox="1"/>
          </xdr:nvSpPr>
          <xdr:spPr>
            <a:xfrm>
              <a:off x="13521129848" y="149210486"/>
              <a:ext cx="96084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82" name="TextBox 481">
              <a:extLst>
                <a:ext uri="{FF2B5EF4-FFF2-40B4-BE49-F238E27FC236}">
                  <a16:creationId xmlns:a16="http://schemas.microsoft.com/office/drawing/2014/main" id="{B803DEB5-0895-D748-AB47-C406B8A098A1}"/>
                </a:ext>
              </a:extLst>
            </xdr:cNvPr>
            <xdr:cNvSpPr txBox="1"/>
          </xdr:nvSpPr>
          <xdr:spPr>
            <a:xfrm>
              <a:off x="13521129848" y="149210486"/>
              <a:ext cx="96084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𝑋_𝑀𝐴𝑋−𝑋_0</a:t>
              </a:r>
              <a:endParaRPr lang="en-US" sz="1100"/>
            </a:p>
          </xdr:txBody>
        </xdr:sp>
      </mc:Fallback>
    </mc:AlternateContent>
    <xdr:clientData/>
  </xdr:oneCellAnchor>
  <xdr:twoCellAnchor>
    <xdr:from>
      <xdr:col>4</xdr:col>
      <xdr:colOff>364657</xdr:colOff>
      <xdr:row>1096</xdr:row>
      <xdr:rowOff>119099</xdr:rowOff>
    </xdr:from>
    <xdr:to>
      <xdr:col>4</xdr:col>
      <xdr:colOff>376132</xdr:colOff>
      <xdr:row>1106</xdr:row>
      <xdr:rowOff>97352</xdr:rowOff>
    </xdr:to>
    <xdr:cxnSp macro="">
      <xdr:nvCxnSpPr>
        <xdr:cNvPr id="483" name="Straight Arrow Connector 482">
          <a:extLst>
            <a:ext uri="{FF2B5EF4-FFF2-40B4-BE49-F238E27FC236}">
              <a16:creationId xmlns:a16="http://schemas.microsoft.com/office/drawing/2014/main" id="{BC528853-2267-134D-9325-3E7E3529665A}"/>
            </a:ext>
          </a:extLst>
        </xdr:cNvPr>
        <xdr:cNvCxnSpPr>
          <a:endCxn id="485" idx="2"/>
        </xdr:cNvCxnSpPr>
      </xdr:nvCxnSpPr>
      <xdr:spPr>
        <a:xfrm flipV="1">
          <a:off x="13521313868" y="151299899"/>
          <a:ext cx="11475" cy="201025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557162</xdr:colOff>
      <xdr:row>1105</xdr:row>
      <xdr:rowOff>114710</xdr:rowOff>
    </xdr:from>
    <xdr:to>
      <xdr:col>4</xdr:col>
      <xdr:colOff>614516</xdr:colOff>
      <xdr:row>1105</xdr:row>
      <xdr:rowOff>118807</xdr:rowOff>
    </xdr:to>
    <xdr:cxnSp macro="">
      <xdr:nvCxnSpPr>
        <xdr:cNvPr id="484" name="Straight Arrow Connector 483">
          <a:extLst>
            <a:ext uri="{FF2B5EF4-FFF2-40B4-BE49-F238E27FC236}">
              <a16:creationId xmlns:a16="http://schemas.microsoft.com/office/drawing/2014/main" id="{589A06D7-5468-F04C-855A-6411CEE32729}"/>
            </a:ext>
          </a:extLst>
        </xdr:cNvPr>
        <xdr:cNvCxnSpPr/>
      </xdr:nvCxnSpPr>
      <xdr:spPr>
        <a:xfrm flipV="1">
          <a:off x="13521075484" y="153124310"/>
          <a:ext cx="2533854" cy="40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676297</xdr:colOff>
      <xdr:row>1095</xdr:row>
      <xdr:rowOff>148887</xdr:rowOff>
    </xdr:from>
    <xdr:ext cx="1031703" cy="173766"/>
    <mc:AlternateContent xmlns:mc="http://schemas.openxmlformats.org/markup-compatibility/2006" xmlns:a14="http://schemas.microsoft.com/office/drawing/2010/main">
      <mc:Choice Requires="a14">
        <xdr:sp macro="" textlink="">
          <xdr:nvSpPr>
            <xdr:cNvPr id="485" name="TextBox 484">
              <a:extLst>
                <a:ext uri="{FF2B5EF4-FFF2-40B4-BE49-F238E27FC236}">
                  <a16:creationId xmlns:a16="http://schemas.microsoft.com/office/drawing/2014/main" id="{742D559B-7E41-0243-9772-91243A7769FB}"/>
                </a:ext>
              </a:extLst>
            </xdr:cNvPr>
            <xdr:cNvSpPr txBox="1"/>
          </xdr:nvSpPr>
          <xdr:spPr>
            <a:xfrm>
              <a:off x="13520807500" y="1511264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485" name="TextBox 484">
              <a:extLst>
                <a:ext uri="{FF2B5EF4-FFF2-40B4-BE49-F238E27FC236}">
                  <a16:creationId xmlns:a16="http://schemas.microsoft.com/office/drawing/2014/main" id="{742D559B-7E41-0243-9772-91243A7769FB}"/>
                </a:ext>
              </a:extLst>
            </xdr:cNvPr>
            <xdr:cNvSpPr txBox="1"/>
          </xdr:nvSpPr>
          <xdr:spPr>
            <a:xfrm>
              <a:off x="13520807500" y="1511264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770195</xdr:colOff>
      <xdr:row>1105</xdr:row>
      <xdr:rowOff>20075</xdr:rowOff>
    </xdr:from>
    <xdr:ext cx="1031703" cy="173766"/>
    <mc:AlternateContent xmlns:mc="http://schemas.openxmlformats.org/markup-compatibility/2006" xmlns:a14="http://schemas.microsoft.com/office/drawing/2010/main">
      <mc:Choice Requires="a14">
        <xdr:sp macro="" textlink="">
          <xdr:nvSpPr>
            <xdr:cNvPr id="486" name="TextBox 485">
              <a:extLst>
                <a:ext uri="{FF2B5EF4-FFF2-40B4-BE49-F238E27FC236}">
                  <a16:creationId xmlns:a16="http://schemas.microsoft.com/office/drawing/2014/main" id="{72C74A49-1DBC-4048-963E-B74AE1D82089}"/>
                </a:ext>
              </a:extLst>
            </xdr:cNvPr>
            <xdr:cNvSpPr txBox="1"/>
          </xdr:nvSpPr>
          <xdr:spPr>
            <a:xfrm>
              <a:off x="13523190102" y="1530296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486" name="TextBox 485">
              <a:extLst>
                <a:ext uri="{FF2B5EF4-FFF2-40B4-BE49-F238E27FC236}">
                  <a16:creationId xmlns:a16="http://schemas.microsoft.com/office/drawing/2014/main" id="{72C74A49-1DBC-4048-963E-B74AE1D82089}"/>
                </a:ext>
              </a:extLst>
            </xdr:cNvPr>
            <xdr:cNvSpPr txBox="1"/>
          </xdr:nvSpPr>
          <xdr:spPr>
            <a:xfrm>
              <a:off x="13523190102" y="1530296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2</xdr:col>
      <xdr:colOff>401483</xdr:colOff>
      <xdr:row>1100</xdr:row>
      <xdr:rowOff>8193</xdr:rowOff>
    </xdr:from>
    <xdr:to>
      <xdr:col>4</xdr:col>
      <xdr:colOff>368709</xdr:colOff>
      <xdr:row>1105</xdr:row>
      <xdr:rowOff>127000</xdr:rowOff>
    </xdr:to>
    <xdr:sp macro="" textlink="">
      <xdr:nvSpPr>
        <xdr:cNvPr id="487" name="Freeform 486">
          <a:extLst>
            <a:ext uri="{FF2B5EF4-FFF2-40B4-BE49-F238E27FC236}">
              <a16:creationId xmlns:a16="http://schemas.microsoft.com/office/drawing/2014/main" id="{631B1B86-8B22-674F-BCC9-66CDCD6ED089}"/>
            </a:ext>
          </a:extLst>
        </xdr:cNvPr>
        <xdr:cNvSpPr/>
      </xdr:nvSpPr>
      <xdr:spPr>
        <a:xfrm>
          <a:off x="13521321291" y="152001793"/>
          <a:ext cx="1618226" cy="1134807"/>
        </a:xfrm>
        <a:custGeom>
          <a:avLst/>
          <a:gdLst>
            <a:gd name="connsiteX0" fmla="*/ 0 w 1622323"/>
            <a:gd name="connsiteY0" fmla="*/ 0 h 1143000"/>
            <a:gd name="connsiteX1" fmla="*/ 1020097 w 1622323"/>
            <a:gd name="connsiteY1" fmla="*/ 270388 h 1143000"/>
            <a:gd name="connsiteX2" fmla="*/ 1622323 w 1622323"/>
            <a:gd name="connsiteY2" fmla="*/ 1143000 h 1143000"/>
          </a:gdLst>
          <a:ahLst/>
          <a:cxnLst>
            <a:cxn ang="0">
              <a:pos x="connsiteX0" y="connsiteY0"/>
            </a:cxn>
            <a:cxn ang="0">
              <a:pos x="connsiteX1" y="connsiteY1"/>
            </a:cxn>
            <a:cxn ang="0">
              <a:pos x="connsiteX2" y="connsiteY2"/>
            </a:cxn>
          </a:cxnLst>
          <a:rect l="l" t="t" r="r" b="b"/>
          <a:pathLst>
            <a:path w="1622323" h="1143000">
              <a:moveTo>
                <a:pt x="0" y="0"/>
              </a:moveTo>
              <a:cubicBezTo>
                <a:pt x="374855" y="39944"/>
                <a:pt x="749710" y="79888"/>
                <a:pt x="1020097" y="270388"/>
              </a:cubicBezTo>
              <a:cubicBezTo>
                <a:pt x="1290484" y="460888"/>
                <a:pt x="1456403" y="801944"/>
                <a:pt x="1622323" y="1143000"/>
              </a:cubicBezTo>
            </a:path>
          </a:pathLst>
        </a:cu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398257</xdr:colOff>
      <xdr:row>1097</xdr:row>
      <xdr:rowOff>181429</xdr:rowOff>
    </xdr:from>
    <xdr:to>
      <xdr:col>4</xdr:col>
      <xdr:colOff>367282</xdr:colOff>
      <xdr:row>1105</xdr:row>
      <xdr:rowOff>115053</xdr:rowOff>
    </xdr:to>
    <xdr:sp macro="" textlink="">
      <xdr:nvSpPr>
        <xdr:cNvPr id="488" name="Freeform 487">
          <a:extLst>
            <a:ext uri="{FF2B5EF4-FFF2-40B4-BE49-F238E27FC236}">
              <a16:creationId xmlns:a16="http://schemas.microsoft.com/office/drawing/2014/main" id="{451602D2-DCC4-8D47-BF78-EDE3BCF227CD}"/>
            </a:ext>
          </a:extLst>
        </xdr:cNvPr>
        <xdr:cNvSpPr/>
      </xdr:nvSpPr>
      <xdr:spPr>
        <a:xfrm>
          <a:off x="13521322718" y="151565429"/>
          <a:ext cx="1620025" cy="1559224"/>
        </a:xfrm>
        <a:custGeom>
          <a:avLst/>
          <a:gdLst>
            <a:gd name="connsiteX0" fmla="*/ 0 w 1624007"/>
            <a:gd name="connsiteY0" fmla="*/ 0 h 1562056"/>
            <a:gd name="connsiteX1" fmla="*/ 584111 w 1624007"/>
            <a:gd name="connsiteY1" fmla="*/ 168153 h 1562056"/>
            <a:gd name="connsiteX2" fmla="*/ 1336376 w 1624007"/>
            <a:gd name="connsiteY2" fmla="*/ 659338 h 1562056"/>
            <a:gd name="connsiteX3" fmla="*/ 1624007 w 1624007"/>
            <a:gd name="connsiteY3" fmla="*/ 1562056 h 1562056"/>
          </a:gdLst>
          <a:ahLst/>
          <a:cxnLst>
            <a:cxn ang="0">
              <a:pos x="connsiteX0" y="connsiteY0"/>
            </a:cxn>
            <a:cxn ang="0">
              <a:pos x="connsiteX1" y="connsiteY1"/>
            </a:cxn>
            <a:cxn ang="0">
              <a:pos x="connsiteX2" y="connsiteY2"/>
            </a:cxn>
            <a:cxn ang="0">
              <a:pos x="connsiteX3" y="connsiteY3"/>
            </a:cxn>
          </a:cxnLst>
          <a:rect l="l" t="t" r="r" b="b"/>
          <a:pathLst>
            <a:path w="1624007" h="1562056">
              <a:moveTo>
                <a:pt x="0" y="0"/>
              </a:moveTo>
              <a:cubicBezTo>
                <a:pt x="180691" y="29131"/>
                <a:pt x="361382" y="58263"/>
                <a:pt x="584111" y="168153"/>
              </a:cubicBezTo>
              <a:cubicBezTo>
                <a:pt x="806840" y="278043"/>
                <a:pt x="1163060" y="427021"/>
                <a:pt x="1336376" y="659338"/>
              </a:cubicBezTo>
              <a:cubicBezTo>
                <a:pt x="1509692" y="891655"/>
                <a:pt x="1566849" y="1226855"/>
                <a:pt x="1624007" y="1562056"/>
              </a:cubicBezTo>
            </a:path>
          </a:pathLst>
        </a:custGeom>
        <a:ln>
          <a:solidFill>
            <a:srgbClr val="00B05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464634</xdr:colOff>
      <xdr:row>1097</xdr:row>
      <xdr:rowOff>190279</xdr:rowOff>
    </xdr:from>
    <xdr:to>
      <xdr:col>4</xdr:col>
      <xdr:colOff>469059</xdr:colOff>
      <xdr:row>1099</xdr:row>
      <xdr:rowOff>203554</xdr:rowOff>
    </xdr:to>
    <xdr:cxnSp macro="">
      <xdr:nvCxnSpPr>
        <xdr:cNvPr id="489" name="Straight Arrow Connector 488">
          <a:extLst>
            <a:ext uri="{FF2B5EF4-FFF2-40B4-BE49-F238E27FC236}">
              <a16:creationId xmlns:a16="http://schemas.microsoft.com/office/drawing/2014/main" id="{A477CE30-B67E-6840-839B-C1A229BA7C78}"/>
            </a:ext>
          </a:extLst>
        </xdr:cNvPr>
        <xdr:cNvCxnSpPr/>
      </xdr:nvCxnSpPr>
      <xdr:spPr>
        <a:xfrm flipH="1" flipV="1">
          <a:off x="13521220941" y="151574279"/>
          <a:ext cx="4425" cy="4196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814446</xdr:colOff>
      <xdr:row>1105</xdr:row>
      <xdr:rowOff>143978</xdr:rowOff>
    </xdr:from>
    <xdr:ext cx="1031703" cy="173766"/>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6DA22D17-3661-AC46-9B12-A37B5FB089C7}"/>
                </a:ext>
              </a:extLst>
            </xdr:cNvPr>
            <xdr:cNvSpPr txBox="1"/>
          </xdr:nvSpPr>
          <xdr:spPr>
            <a:xfrm>
              <a:off x="13521494851" y="1531535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90" name="TextBox 489">
              <a:extLst>
                <a:ext uri="{FF2B5EF4-FFF2-40B4-BE49-F238E27FC236}">
                  <a16:creationId xmlns:a16="http://schemas.microsoft.com/office/drawing/2014/main" id="{6DA22D17-3661-AC46-9B12-A37B5FB089C7}"/>
                </a:ext>
              </a:extLst>
            </xdr:cNvPr>
            <xdr:cNvSpPr txBox="1"/>
          </xdr:nvSpPr>
          <xdr:spPr>
            <a:xfrm>
              <a:off x="13521494851" y="1531535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𝑋_0</a:t>
              </a:r>
              <a:endParaRPr lang="en-US" sz="1100"/>
            </a:p>
          </xdr:txBody>
        </xdr:sp>
      </mc:Fallback>
    </mc:AlternateContent>
    <xdr:clientData/>
  </xdr:oneCellAnchor>
  <xdr:oneCellAnchor>
    <xdr:from>
      <xdr:col>3</xdr:col>
      <xdr:colOff>407108</xdr:colOff>
      <xdr:row>1100</xdr:row>
      <xdr:rowOff>1398</xdr:rowOff>
    </xdr:from>
    <xdr:ext cx="212935" cy="252160"/>
    <xdr:pic>
      <xdr:nvPicPr>
        <xdr:cNvPr id="491" name="Picture 490">
          <a:extLst>
            <a:ext uri="{FF2B5EF4-FFF2-40B4-BE49-F238E27FC236}">
              <a16:creationId xmlns:a16="http://schemas.microsoft.com/office/drawing/2014/main" id="{3C89181F-324A-634B-9F3D-92CEE5E9A7FB}"/>
            </a:ext>
          </a:extLst>
        </xdr:cNvPr>
        <xdr:cNvPicPr>
          <a:picLocks noChangeAspect="1"/>
        </xdr:cNvPicPr>
      </xdr:nvPicPr>
      <xdr:blipFill>
        <a:blip xmlns:r="http://schemas.openxmlformats.org/officeDocument/2006/relationships" r:embed="rId20"/>
        <a:stretch>
          <a:fillRect/>
        </a:stretch>
      </xdr:blipFill>
      <xdr:spPr>
        <a:xfrm>
          <a:off x="13521895457" y="151994998"/>
          <a:ext cx="212935" cy="252160"/>
        </a:xfrm>
        <a:prstGeom prst="rect">
          <a:avLst/>
        </a:prstGeom>
      </xdr:spPr>
    </xdr:pic>
    <xdr:clientData/>
  </xdr:oneCellAnchor>
  <xdr:oneCellAnchor>
    <xdr:from>
      <xdr:col>3</xdr:col>
      <xdr:colOff>407108</xdr:colOff>
      <xdr:row>1097</xdr:row>
      <xdr:rowOff>173976</xdr:rowOff>
    </xdr:from>
    <xdr:ext cx="212935" cy="252160"/>
    <xdr:pic>
      <xdr:nvPicPr>
        <xdr:cNvPr id="492" name="Picture 491">
          <a:extLst>
            <a:ext uri="{FF2B5EF4-FFF2-40B4-BE49-F238E27FC236}">
              <a16:creationId xmlns:a16="http://schemas.microsoft.com/office/drawing/2014/main" id="{09124867-1575-DE40-81B6-ED3891E5B510}"/>
            </a:ext>
          </a:extLst>
        </xdr:cNvPr>
        <xdr:cNvPicPr>
          <a:picLocks noChangeAspect="1"/>
        </xdr:cNvPicPr>
      </xdr:nvPicPr>
      <xdr:blipFill>
        <a:blip xmlns:r="http://schemas.openxmlformats.org/officeDocument/2006/relationships" r:embed="rId20"/>
        <a:stretch>
          <a:fillRect/>
        </a:stretch>
      </xdr:blipFill>
      <xdr:spPr>
        <a:xfrm>
          <a:off x="13521895457" y="151557976"/>
          <a:ext cx="212935" cy="252160"/>
        </a:xfrm>
        <a:prstGeom prst="rect">
          <a:avLst/>
        </a:prstGeom>
      </xdr:spPr>
    </xdr:pic>
    <xdr:clientData/>
  </xdr:oneCellAnchor>
  <xdr:twoCellAnchor>
    <xdr:from>
      <xdr:col>3</xdr:col>
      <xdr:colOff>517734</xdr:colOff>
      <xdr:row>1099</xdr:row>
      <xdr:rowOff>8850</xdr:rowOff>
    </xdr:from>
    <xdr:to>
      <xdr:col>3</xdr:col>
      <xdr:colOff>522160</xdr:colOff>
      <xdr:row>1100</xdr:row>
      <xdr:rowOff>22125</xdr:rowOff>
    </xdr:to>
    <xdr:cxnSp macro="">
      <xdr:nvCxnSpPr>
        <xdr:cNvPr id="493" name="Straight Arrow Connector 492">
          <a:extLst>
            <a:ext uri="{FF2B5EF4-FFF2-40B4-BE49-F238E27FC236}">
              <a16:creationId xmlns:a16="http://schemas.microsoft.com/office/drawing/2014/main" id="{81574DC6-0739-6445-828E-3AEFBC2BB3DF}"/>
            </a:ext>
          </a:extLst>
        </xdr:cNvPr>
        <xdr:cNvCxnSpPr/>
      </xdr:nvCxnSpPr>
      <xdr:spPr>
        <a:xfrm flipV="1">
          <a:off x="13521993340" y="151799250"/>
          <a:ext cx="4426" cy="216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433659</xdr:colOff>
      <xdr:row>1101</xdr:row>
      <xdr:rowOff>107600</xdr:rowOff>
    </xdr:from>
    <xdr:ext cx="212935" cy="252160"/>
    <xdr:pic>
      <xdr:nvPicPr>
        <xdr:cNvPr id="494" name="Picture 493">
          <a:extLst>
            <a:ext uri="{FF2B5EF4-FFF2-40B4-BE49-F238E27FC236}">
              <a16:creationId xmlns:a16="http://schemas.microsoft.com/office/drawing/2014/main" id="{7EE4AFB0-DE97-6E40-956A-57D6C71F5DE6}"/>
            </a:ext>
          </a:extLst>
        </xdr:cNvPr>
        <xdr:cNvPicPr>
          <a:picLocks noChangeAspect="1"/>
        </xdr:cNvPicPr>
      </xdr:nvPicPr>
      <xdr:blipFill>
        <a:blip xmlns:r="http://schemas.openxmlformats.org/officeDocument/2006/relationships" r:embed="rId20"/>
        <a:stretch>
          <a:fillRect/>
        </a:stretch>
      </xdr:blipFill>
      <xdr:spPr>
        <a:xfrm>
          <a:off x="13522694406" y="152304400"/>
          <a:ext cx="212935" cy="252160"/>
        </a:xfrm>
        <a:prstGeom prst="rect">
          <a:avLst/>
        </a:prstGeom>
      </xdr:spPr>
    </xdr:pic>
    <xdr:clientData/>
  </xdr:oneCellAnchor>
  <xdr:twoCellAnchor>
    <xdr:from>
      <xdr:col>2</xdr:col>
      <xdr:colOff>646594</xdr:colOff>
      <xdr:row>1100</xdr:row>
      <xdr:rowOff>168153</xdr:rowOff>
    </xdr:from>
    <xdr:to>
      <xdr:col>3</xdr:col>
      <xdr:colOff>283205</xdr:colOff>
      <xdr:row>1102</xdr:row>
      <xdr:rowOff>30126</xdr:rowOff>
    </xdr:to>
    <xdr:cxnSp macro="">
      <xdr:nvCxnSpPr>
        <xdr:cNvPr id="495" name="Straight Arrow Connector 494">
          <a:extLst>
            <a:ext uri="{FF2B5EF4-FFF2-40B4-BE49-F238E27FC236}">
              <a16:creationId xmlns:a16="http://schemas.microsoft.com/office/drawing/2014/main" id="{F5C0E2D3-81C4-314C-B8FD-DE8B206F0F28}"/>
            </a:ext>
          </a:extLst>
        </xdr:cNvPr>
        <xdr:cNvCxnSpPr>
          <a:endCxn id="494" idx="1"/>
        </xdr:cNvCxnSpPr>
      </xdr:nvCxnSpPr>
      <xdr:spPr>
        <a:xfrm>
          <a:off x="13522232295" y="152161753"/>
          <a:ext cx="462111" cy="26837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66377</xdr:colOff>
      <xdr:row>1097</xdr:row>
      <xdr:rowOff>116450</xdr:rowOff>
    </xdr:from>
    <xdr:ext cx="212935" cy="252160"/>
    <xdr:pic>
      <xdr:nvPicPr>
        <xdr:cNvPr id="496" name="Picture 495">
          <a:extLst>
            <a:ext uri="{FF2B5EF4-FFF2-40B4-BE49-F238E27FC236}">
              <a16:creationId xmlns:a16="http://schemas.microsoft.com/office/drawing/2014/main" id="{D8776A3C-A93B-CF49-AE37-F6E93441C803}"/>
            </a:ext>
          </a:extLst>
        </xdr:cNvPr>
        <xdr:cNvPicPr>
          <a:picLocks noChangeAspect="1"/>
        </xdr:cNvPicPr>
      </xdr:nvPicPr>
      <xdr:blipFill>
        <a:blip xmlns:r="http://schemas.openxmlformats.org/officeDocument/2006/relationships" r:embed="rId20"/>
        <a:stretch>
          <a:fillRect/>
        </a:stretch>
      </xdr:blipFill>
      <xdr:spPr>
        <a:xfrm>
          <a:off x="13526534481" y="108591967"/>
          <a:ext cx="212935" cy="252160"/>
        </a:xfrm>
        <a:prstGeom prst="rect">
          <a:avLst/>
        </a:prstGeom>
      </xdr:spPr>
    </xdr:pic>
    <xdr:clientData/>
  </xdr:oneCellAnchor>
  <xdr:twoCellAnchor>
    <xdr:from>
      <xdr:col>3</xdr:col>
      <xdr:colOff>663763</xdr:colOff>
      <xdr:row>1098</xdr:row>
      <xdr:rowOff>180579</xdr:rowOff>
    </xdr:from>
    <xdr:to>
      <xdr:col>4</xdr:col>
      <xdr:colOff>146560</xdr:colOff>
      <xdr:row>1100</xdr:row>
      <xdr:rowOff>4425</xdr:rowOff>
    </xdr:to>
    <xdr:cxnSp macro="">
      <xdr:nvCxnSpPr>
        <xdr:cNvPr id="497" name="Straight Arrow Connector 496">
          <a:extLst>
            <a:ext uri="{FF2B5EF4-FFF2-40B4-BE49-F238E27FC236}">
              <a16:creationId xmlns:a16="http://schemas.microsoft.com/office/drawing/2014/main" id="{1FF8C75C-CA08-8042-9279-1A59FC870352}"/>
            </a:ext>
          </a:extLst>
        </xdr:cNvPr>
        <xdr:cNvCxnSpPr/>
      </xdr:nvCxnSpPr>
      <xdr:spPr>
        <a:xfrm flipH="1" flipV="1">
          <a:off x="13521543440" y="151767779"/>
          <a:ext cx="308297" cy="23024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356419</xdr:colOff>
      <xdr:row>1112</xdr:row>
      <xdr:rowOff>119099</xdr:rowOff>
    </xdr:from>
    <xdr:to>
      <xdr:col>5</xdr:col>
      <xdr:colOff>364657</xdr:colOff>
      <xdr:row>1123</xdr:row>
      <xdr:rowOff>73742</xdr:rowOff>
    </xdr:to>
    <xdr:cxnSp macro="">
      <xdr:nvCxnSpPr>
        <xdr:cNvPr id="498" name="Straight Arrow Connector 497">
          <a:extLst>
            <a:ext uri="{FF2B5EF4-FFF2-40B4-BE49-F238E27FC236}">
              <a16:creationId xmlns:a16="http://schemas.microsoft.com/office/drawing/2014/main" id="{07E7ED0D-3EF1-4944-992A-6DA5F53E1A02}"/>
            </a:ext>
          </a:extLst>
        </xdr:cNvPr>
        <xdr:cNvCxnSpPr>
          <a:endCxn id="500" idx="2"/>
        </xdr:cNvCxnSpPr>
      </xdr:nvCxnSpPr>
      <xdr:spPr>
        <a:xfrm flipH="1" flipV="1">
          <a:off x="13520499843" y="154551099"/>
          <a:ext cx="8238" cy="2189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557162</xdr:colOff>
      <xdr:row>1121</xdr:row>
      <xdr:rowOff>114710</xdr:rowOff>
    </xdr:from>
    <xdr:to>
      <xdr:col>5</xdr:col>
      <xdr:colOff>614516</xdr:colOff>
      <xdr:row>1121</xdr:row>
      <xdr:rowOff>118807</xdr:rowOff>
    </xdr:to>
    <xdr:cxnSp macro="">
      <xdr:nvCxnSpPr>
        <xdr:cNvPr id="499" name="Straight Arrow Connector 498">
          <a:extLst>
            <a:ext uri="{FF2B5EF4-FFF2-40B4-BE49-F238E27FC236}">
              <a16:creationId xmlns:a16="http://schemas.microsoft.com/office/drawing/2014/main" id="{2F11E3BC-7315-7047-9F97-5E6352F7CBEE}"/>
            </a:ext>
          </a:extLst>
        </xdr:cNvPr>
        <xdr:cNvCxnSpPr/>
      </xdr:nvCxnSpPr>
      <xdr:spPr>
        <a:xfrm flipV="1">
          <a:off x="13520249984" y="156375510"/>
          <a:ext cx="2533854" cy="40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676297</xdr:colOff>
      <xdr:row>1111</xdr:row>
      <xdr:rowOff>148887</xdr:rowOff>
    </xdr:from>
    <xdr:ext cx="1031703" cy="173766"/>
    <mc:AlternateContent xmlns:mc="http://schemas.openxmlformats.org/markup-compatibility/2006" xmlns:a14="http://schemas.microsoft.com/office/drawing/2010/main">
      <mc:Choice Requires="a14">
        <xdr:sp macro="" textlink="">
          <xdr:nvSpPr>
            <xdr:cNvPr id="500" name="TextBox 499">
              <a:extLst>
                <a:ext uri="{FF2B5EF4-FFF2-40B4-BE49-F238E27FC236}">
                  <a16:creationId xmlns:a16="http://schemas.microsoft.com/office/drawing/2014/main" id="{1BEC1343-F03D-6246-BD89-3CA808FECFD3}"/>
                </a:ext>
              </a:extLst>
            </xdr:cNvPr>
            <xdr:cNvSpPr txBox="1"/>
          </xdr:nvSpPr>
          <xdr:spPr>
            <a:xfrm>
              <a:off x="13519982000" y="1543776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00" name="TextBox 499">
              <a:extLst>
                <a:ext uri="{FF2B5EF4-FFF2-40B4-BE49-F238E27FC236}">
                  <a16:creationId xmlns:a16="http://schemas.microsoft.com/office/drawing/2014/main" id="{1BEC1343-F03D-6246-BD89-3CA808FECFD3}"/>
                </a:ext>
              </a:extLst>
            </xdr:cNvPr>
            <xdr:cNvSpPr txBox="1"/>
          </xdr:nvSpPr>
          <xdr:spPr>
            <a:xfrm>
              <a:off x="13519982000" y="1543776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1</xdr:col>
      <xdr:colOff>770195</xdr:colOff>
      <xdr:row>1121</xdr:row>
      <xdr:rowOff>20075</xdr:rowOff>
    </xdr:from>
    <xdr:ext cx="1031703" cy="173766"/>
    <mc:AlternateContent xmlns:mc="http://schemas.openxmlformats.org/markup-compatibility/2006" xmlns:a14="http://schemas.microsoft.com/office/drawing/2010/main">
      <mc:Choice Requires="a14">
        <xdr:sp macro="" textlink="">
          <xdr:nvSpPr>
            <xdr:cNvPr id="501" name="TextBox 500">
              <a:extLst>
                <a:ext uri="{FF2B5EF4-FFF2-40B4-BE49-F238E27FC236}">
                  <a16:creationId xmlns:a16="http://schemas.microsoft.com/office/drawing/2014/main" id="{3A8D953E-4068-A44D-813D-27A596EF79B4}"/>
                </a:ext>
              </a:extLst>
            </xdr:cNvPr>
            <xdr:cNvSpPr txBox="1"/>
          </xdr:nvSpPr>
          <xdr:spPr>
            <a:xfrm>
              <a:off x="13522364602" y="1562808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01" name="TextBox 500">
              <a:extLst>
                <a:ext uri="{FF2B5EF4-FFF2-40B4-BE49-F238E27FC236}">
                  <a16:creationId xmlns:a16="http://schemas.microsoft.com/office/drawing/2014/main" id="{3A8D953E-4068-A44D-813D-27A596EF79B4}"/>
                </a:ext>
              </a:extLst>
            </xdr:cNvPr>
            <xdr:cNvSpPr txBox="1"/>
          </xdr:nvSpPr>
          <xdr:spPr>
            <a:xfrm>
              <a:off x="13522364602" y="1562808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3</xdr:col>
      <xdr:colOff>401483</xdr:colOff>
      <xdr:row>1116</xdr:row>
      <xdr:rowOff>8193</xdr:rowOff>
    </xdr:from>
    <xdr:to>
      <xdr:col>5</xdr:col>
      <xdr:colOff>368709</xdr:colOff>
      <xdr:row>1121</xdr:row>
      <xdr:rowOff>127000</xdr:rowOff>
    </xdr:to>
    <xdr:sp macro="" textlink="">
      <xdr:nvSpPr>
        <xdr:cNvPr id="502" name="Freeform 501">
          <a:extLst>
            <a:ext uri="{FF2B5EF4-FFF2-40B4-BE49-F238E27FC236}">
              <a16:creationId xmlns:a16="http://schemas.microsoft.com/office/drawing/2014/main" id="{0E3B340D-2DAC-AB43-B0ED-E12D0A02A29E}"/>
            </a:ext>
          </a:extLst>
        </xdr:cNvPr>
        <xdr:cNvSpPr/>
      </xdr:nvSpPr>
      <xdr:spPr>
        <a:xfrm>
          <a:off x="13520495791" y="155252993"/>
          <a:ext cx="1618226" cy="1134807"/>
        </a:xfrm>
        <a:custGeom>
          <a:avLst/>
          <a:gdLst>
            <a:gd name="connsiteX0" fmla="*/ 0 w 1622323"/>
            <a:gd name="connsiteY0" fmla="*/ 0 h 1143000"/>
            <a:gd name="connsiteX1" fmla="*/ 1020097 w 1622323"/>
            <a:gd name="connsiteY1" fmla="*/ 270388 h 1143000"/>
            <a:gd name="connsiteX2" fmla="*/ 1622323 w 1622323"/>
            <a:gd name="connsiteY2" fmla="*/ 1143000 h 1143000"/>
          </a:gdLst>
          <a:ahLst/>
          <a:cxnLst>
            <a:cxn ang="0">
              <a:pos x="connsiteX0" y="connsiteY0"/>
            </a:cxn>
            <a:cxn ang="0">
              <a:pos x="connsiteX1" y="connsiteY1"/>
            </a:cxn>
            <a:cxn ang="0">
              <a:pos x="connsiteX2" y="connsiteY2"/>
            </a:cxn>
          </a:cxnLst>
          <a:rect l="l" t="t" r="r" b="b"/>
          <a:pathLst>
            <a:path w="1622323" h="1143000">
              <a:moveTo>
                <a:pt x="0" y="0"/>
              </a:moveTo>
              <a:cubicBezTo>
                <a:pt x="374855" y="39944"/>
                <a:pt x="749710" y="79888"/>
                <a:pt x="1020097" y="270388"/>
              </a:cubicBezTo>
              <a:cubicBezTo>
                <a:pt x="1290484" y="460888"/>
                <a:pt x="1456403" y="801944"/>
                <a:pt x="1622323" y="1143000"/>
              </a:cubicBezTo>
            </a:path>
          </a:pathLst>
        </a:cu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398257</xdr:colOff>
      <xdr:row>1113</xdr:row>
      <xdr:rowOff>181429</xdr:rowOff>
    </xdr:from>
    <xdr:to>
      <xdr:col>5</xdr:col>
      <xdr:colOff>367282</xdr:colOff>
      <xdr:row>1121</xdr:row>
      <xdr:rowOff>115053</xdr:rowOff>
    </xdr:to>
    <xdr:sp macro="" textlink="">
      <xdr:nvSpPr>
        <xdr:cNvPr id="503" name="Freeform 502">
          <a:extLst>
            <a:ext uri="{FF2B5EF4-FFF2-40B4-BE49-F238E27FC236}">
              <a16:creationId xmlns:a16="http://schemas.microsoft.com/office/drawing/2014/main" id="{3903D896-D20F-C648-9C99-E28E268B0E32}"/>
            </a:ext>
          </a:extLst>
        </xdr:cNvPr>
        <xdr:cNvSpPr/>
      </xdr:nvSpPr>
      <xdr:spPr>
        <a:xfrm>
          <a:off x="13520497218" y="154816629"/>
          <a:ext cx="1620025" cy="1559224"/>
        </a:xfrm>
        <a:custGeom>
          <a:avLst/>
          <a:gdLst>
            <a:gd name="connsiteX0" fmla="*/ 0 w 1624007"/>
            <a:gd name="connsiteY0" fmla="*/ 0 h 1562056"/>
            <a:gd name="connsiteX1" fmla="*/ 584111 w 1624007"/>
            <a:gd name="connsiteY1" fmla="*/ 168153 h 1562056"/>
            <a:gd name="connsiteX2" fmla="*/ 1336376 w 1624007"/>
            <a:gd name="connsiteY2" fmla="*/ 659338 h 1562056"/>
            <a:gd name="connsiteX3" fmla="*/ 1624007 w 1624007"/>
            <a:gd name="connsiteY3" fmla="*/ 1562056 h 1562056"/>
          </a:gdLst>
          <a:ahLst/>
          <a:cxnLst>
            <a:cxn ang="0">
              <a:pos x="connsiteX0" y="connsiteY0"/>
            </a:cxn>
            <a:cxn ang="0">
              <a:pos x="connsiteX1" y="connsiteY1"/>
            </a:cxn>
            <a:cxn ang="0">
              <a:pos x="connsiteX2" y="connsiteY2"/>
            </a:cxn>
            <a:cxn ang="0">
              <a:pos x="connsiteX3" y="connsiteY3"/>
            </a:cxn>
          </a:cxnLst>
          <a:rect l="l" t="t" r="r" b="b"/>
          <a:pathLst>
            <a:path w="1624007" h="1562056">
              <a:moveTo>
                <a:pt x="0" y="0"/>
              </a:moveTo>
              <a:cubicBezTo>
                <a:pt x="180691" y="29131"/>
                <a:pt x="361382" y="58263"/>
                <a:pt x="584111" y="168153"/>
              </a:cubicBezTo>
              <a:cubicBezTo>
                <a:pt x="806840" y="278043"/>
                <a:pt x="1163060" y="427021"/>
                <a:pt x="1336376" y="659338"/>
              </a:cubicBezTo>
              <a:cubicBezTo>
                <a:pt x="1509692" y="891655"/>
                <a:pt x="1566849" y="1226855"/>
                <a:pt x="1624007" y="1562056"/>
              </a:cubicBezTo>
            </a:path>
          </a:pathLst>
        </a:custGeom>
        <a:ln>
          <a:solidFill>
            <a:srgbClr val="00B05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464634</xdr:colOff>
      <xdr:row>1113</xdr:row>
      <xdr:rowOff>190279</xdr:rowOff>
    </xdr:from>
    <xdr:to>
      <xdr:col>5</xdr:col>
      <xdr:colOff>469059</xdr:colOff>
      <xdr:row>1115</xdr:row>
      <xdr:rowOff>203554</xdr:rowOff>
    </xdr:to>
    <xdr:cxnSp macro="">
      <xdr:nvCxnSpPr>
        <xdr:cNvPr id="504" name="Straight Arrow Connector 503">
          <a:extLst>
            <a:ext uri="{FF2B5EF4-FFF2-40B4-BE49-F238E27FC236}">
              <a16:creationId xmlns:a16="http://schemas.microsoft.com/office/drawing/2014/main" id="{160B801E-4BEF-964A-9668-835194105175}"/>
            </a:ext>
          </a:extLst>
        </xdr:cNvPr>
        <xdr:cNvCxnSpPr/>
      </xdr:nvCxnSpPr>
      <xdr:spPr>
        <a:xfrm flipH="1" flipV="1">
          <a:off x="13520395441" y="154825479"/>
          <a:ext cx="4425" cy="4196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420613</xdr:colOff>
      <xdr:row>1121</xdr:row>
      <xdr:rowOff>143978</xdr:rowOff>
    </xdr:from>
    <xdr:ext cx="1031703" cy="173766"/>
    <mc:AlternateContent xmlns:mc="http://schemas.openxmlformats.org/markup-compatibility/2006" xmlns:a14="http://schemas.microsoft.com/office/drawing/2010/main">
      <mc:Choice Requires="a14">
        <xdr:sp macro="" textlink="">
          <xdr:nvSpPr>
            <xdr:cNvPr id="505" name="TextBox 504">
              <a:extLst>
                <a:ext uri="{FF2B5EF4-FFF2-40B4-BE49-F238E27FC236}">
                  <a16:creationId xmlns:a16="http://schemas.microsoft.com/office/drawing/2014/main" id="{23C2CED1-AAC2-9140-982D-CC00396B2B56}"/>
                </a:ext>
              </a:extLst>
            </xdr:cNvPr>
            <xdr:cNvSpPr txBox="1"/>
          </xdr:nvSpPr>
          <xdr:spPr>
            <a:xfrm>
              <a:off x="13521063184" y="1564047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05" name="TextBox 504">
              <a:extLst>
                <a:ext uri="{FF2B5EF4-FFF2-40B4-BE49-F238E27FC236}">
                  <a16:creationId xmlns:a16="http://schemas.microsoft.com/office/drawing/2014/main" id="{23C2CED1-AAC2-9140-982D-CC00396B2B56}"/>
                </a:ext>
              </a:extLst>
            </xdr:cNvPr>
            <xdr:cNvSpPr txBox="1"/>
          </xdr:nvSpPr>
          <xdr:spPr>
            <a:xfrm>
              <a:off x="13521063184" y="1564047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𝑋_0</a:t>
              </a:r>
              <a:endParaRPr lang="en-US" sz="1100"/>
            </a:p>
          </xdr:txBody>
        </xdr:sp>
      </mc:Fallback>
    </mc:AlternateContent>
    <xdr:clientData/>
  </xdr:oneCellAnchor>
  <xdr:oneCellAnchor>
    <xdr:from>
      <xdr:col>4</xdr:col>
      <xdr:colOff>61951</xdr:colOff>
      <xdr:row>1116</xdr:row>
      <xdr:rowOff>169552</xdr:rowOff>
    </xdr:from>
    <xdr:ext cx="212935" cy="252160"/>
    <xdr:pic>
      <xdr:nvPicPr>
        <xdr:cNvPr id="506" name="Picture 505">
          <a:extLst>
            <a:ext uri="{FF2B5EF4-FFF2-40B4-BE49-F238E27FC236}">
              <a16:creationId xmlns:a16="http://schemas.microsoft.com/office/drawing/2014/main" id="{17B241EA-9F46-ED48-B323-1ECCB172929E}"/>
            </a:ext>
          </a:extLst>
        </xdr:cNvPr>
        <xdr:cNvPicPr>
          <a:picLocks noChangeAspect="1"/>
        </xdr:cNvPicPr>
      </xdr:nvPicPr>
      <xdr:blipFill>
        <a:blip xmlns:r="http://schemas.openxmlformats.org/officeDocument/2006/relationships" r:embed="rId20"/>
        <a:stretch>
          <a:fillRect/>
        </a:stretch>
      </xdr:blipFill>
      <xdr:spPr>
        <a:xfrm>
          <a:off x="13521415114" y="155414352"/>
          <a:ext cx="212935" cy="252160"/>
        </a:xfrm>
        <a:prstGeom prst="rect">
          <a:avLst/>
        </a:prstGeom>
      </xdr:spPr>
    </xdr:pic>
    <xdr:clientData/>
  </xdr:oneCellAnchor>
  <xdr:twoCellAnchor>
    <xdr:from>
      <xdr:col>3</xdr:col>
      <xdr:colOff>708014</xdr:colOff>
      <xdr:row>1117</xdr:row>
      <xdr:rowOff>84077</xdr:rowOff>
    </xdr:from>
    <xdr:to>
      <xdr:col>4</xdr:col>
      <xdr:colOff>44251</xdr:colOff>
      <xdr:row>1117</xdr:row>
      <xdr:rowOff>88501</xdr:rowOff>
    </xdr:to>
    <xdr:cxnSp macro="">
      <xdr:nvCxnSpPr>
        <xdr:cNvPr id="507" name="Straight Arrow Connector 506">
          <a:extLst>
            <a:ext uri="{FF2B5EF4-FFF2-40B4-BE49-F238E27FC236}">
              <a16:creationId xmlns:a16="http://schemas.microsoft.com/office/drawing/2014/main" id="{4833FF7D-F5C5-5243-B4F0-4CC96DA086BF}"/>
            </a:ext>
          </a:extLst>
        </xdr:cNvPr>
        <xdr:cNvCxnSpPr/>
      </xdr:nvCxnSpPr>
      <xdr:spPr>
        <a:xfrm>
          <a:off x="13521645749" y="155532077"/>
          <a:ext cx="161737" cy="44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619512</xdr:colOff>
      <xdr:row>1117</xdr:row>
      <xdr:rowOff>110627</xdr:rowOff>
    </xdr:from>
    <xdr:to>
      <xdr:col>5</xdr:col>
      <xdr:colOff>358433</xdr:colOff>
      <xdr:row>1117</xdr:row>
      <xdr:rowOff>146028</xdr:rowOff>
    </xdr:to>
    <xdr:cxnSp macro="">
      <xdr:nvCxnSpPr>
        <xdr:cNvPr id="508" name="Straight Connector 507">
          <a:extLst>
            <a:ext uri="{FF2B5EF4-FFF2-40B4-BE49-F238E27FC236}">
              <a16:creationId xmlns:a16="http://schemas.microsoft.com/office/drawing/2014/main" id="{70F0E721-0B3A-5A4A-80D5-D66247287683}"/>
            </a:ext>
          </a:extLst>
        </xdr:cNvPr>
        <xdr:cNvCxnSpPr/>
      </xdr:nvCxnSpPr>
      <xdr:spPr>
        <a:xfrm flipH="1" flipV="1">
          <a:off x="13520506067" y="155558627"/>
          <a:ext cx="1389921" cy="35401"/>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760374</xdr:colOff>
      <xdr:row>1117</xdr:row>
      <xdr:rowOff>11709</xdr:rowOff>
    </xdr:from>
    <xdr:ext cx="1031703" cy="173766"/>
    <mc:AlternateContent xmlns:mc="http://schemas.openxmlformats.org/markup-compatibility/2006" xmlns:a14="http://schemas.microsoft.com/office/drawing/2010/main">
      <mc:Choice Requires="a14">
        <xdr:sp macro="" textlink="">
          <xdr:nvSpPr>
            <xdr:cNvPr id="509" name="TextBox 508">
              <a:extLst>
                <a:ext uri="{FF2B5EF4-FFF2-40B4-BE49-F238E27FC236}">
                  <a16:creationId xmlns:a16="http://schemas.microsoft.com/office/drawing/2014/main" id="{56D9C07D-2F7E-6346-A90A-27ECA6913220}"/>
                </a:ext>
              </a:extLst>
            </xdr:cNvPr>
            <xdr:cNvSpPr txBox="1"/>
          </xdr:nvSpPr>
          <xdr:spPr>
            <a:xfrm>
              <a:off x="13519897923" y="155459709"/>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09" name="TextBox 508">
              <a:extLst>
                <a:ext uri="{FF2B5EF4-FFF2-40B4-BE49-F238E27FC236}">
                  <a16:creationId xmlns:a16="http://schemas.microsoft.com/office/drawing/2014/main" id="{56D9C07D-2F7E-6346-A90A-27ECA6913220}"/>
                </a:ext>
              </a:extLst>
            </xdr:cNvPr>
            <xdr:cNvSpPr txBox="1"/>
          </xdr:nvSpPr>
          <xdr:spPr>
            <a:xfrm>
              <a:off x="13519897923" y="155459709"/>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𝑌_0</a:t>
              </a:r>
              <a:endParaRPr lang="en-US" sz="1100"/>
            </a:p>
          </xdr:txBody>
        </xdr:sp>
      </mc:Fallback>
    </mc:AlternateContent>
    <xdr:clientData/>
  </xdr:oneCellAnchor>
  <xdr:oneCellAnchor>
    <xdr:from>
      <xdr:col>3</xdr:col>
      <xdr:colOff>442321</xdr:colOff>
      <xdr:row>1116</xdr:row>
      <xdr:rowOff>195063</xdr:rowOff>
    </xdr:from>
    <xdr:ext cx="217548" cy="257623"/>
    <xdr:pic>
      <xdr:nvPicPr>
        <xdr:cNvPr id="510" name="Picture 509">
          <a:extLst>
            <a:ext uri="{FF2B5EF4-FFF2-40B4-BE49-F238E27FC236}">
              <a16:creationId xmlns:a16="http://schemas.microsoft.com/office/drawing/2014/main" id="{CF5F30EA-FABB-294F-A5EE-ACFA5C67666B}"/>
            </a:ext>
          </a:extLst>
        </xdr:cNvPr>
        <xdr:cNvPicPr>
          <a:picLocks noChangeAspect="1"/>
        </xdr:cNvPicPr>
      </xdr:nvPicPr>
      <xdr:blipFill>
        <a:blip xmlns:r="http://schemas.openxmlformats.org/officeDocument/2006/relationships" r:embed="rId20"/>
        <a:stretch>
          <a:fillRect/>
        </a:stretch>
      </xdr:blipFill>
      <xdr:spPr>
        <a:xfrm>
          <a:off x="13502643613" y="114702820"/>
          <a:ext cx="217548" cy="257623"/>
        </a:xfrm>
        <a:prstGeom prst="rect">
          <a:avLst/>
        </a:prstGeom>
      </xdr:spPr>
    </xdr:pic>
    <xdr:clientData/>
  </xdr:oneCellAnchor>
  <xdr:oneCellAnchor>
    <xdr:from>
      <xdr:col>2</xdr:col>
      <xdr:colOff>579916</xdr:colOff>
      <xdr:row>1110</xdr:row>
      <xdr:rowOff>86452</xdr:rowOff>
    </xdr:from>
    <xdr:ext cx="1031703" cy="199991"/>
    <mc:AlternateContent xmlns:mc="http://schemas.openxmlformats.org/markup-compatibility/2006" xmlns:a14="http://schemas.microsoft.com/office/drawing/2010/main">
      <mc:Choice Requires="a14">
        <xdr:sp macro="" textlink="">
          <xdr:nvSpPr>
            <xdr:cNvPr id="511" name="TextBox 510">
              <a:extLst>
                <a:ext uri="{FF2B5EF4-FFF2-40B4-BE49-F238E27FC236}">
                  <a16:creationId xmlns:a16="http://schemas.microsoft.com/office/drawing/2014/main" id="{AC8ED990-E5EF-1A42-8D97-A0DD4F0C142E}"/>
                </a:ext>
              </a:extLst>
            </xdr:cNvPr>
            <xdr:cNvSpPr txBox="1"/>
          </xdr:nvSpPr>
          <xdr:spPr>
            <a:xfrm>
              <a:off x="13521729381" y="154112052"/>
              <a:ext cx="1031703" cy="19999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he-IL" sz="1100" b="0" i="1">
                            <a:latin typeface="Cambria Math" panose="02040503050406030204" pitchFamily="18" charset="0"/>
                          </a:rPr>
                          <m:t>בפועל</m:t>
                        </m:r>
                      </m:sub>
                    </m:sSub>
                  </m:oMath>
                </m:oMathPara>
              </a14:m>
              <a:endParaRPr lang="en-US" sz="1100"/>
            </a:p>
          </xdr:txBody>
        </xdr:sp>
      </mc:Choice>
      <mc:Fallback xmlns="">
        <xdr:sp macro="" textlink="">
          <xdr:nvSpPr>
            <xdr:cNvPr id="511" name="TextBox 510">
              <a:extLst>
                <a:ext uri="{FF2B5EF4-FFF2-40B4-BE49-F238E27FC236}">
                  <a16:creationId xmlns:a16="http://schemas.microsoft.com/office/drawing/2014/main" id="{AC8ED990-E5EF-1A42-8D97-A0DD4F0C142E}"/>
                </a:ext>
              </a:extLst>
            </xdr:cNvPr>
            <xdr:cNvSpPr txBox="1"/>
          </xdr:nvSpPr>
          <xdr:spPr>
            <a:xfrm>
              <a:off x="13521729381" y="154112052"/>
              <a:ext cx="1031703" cy="19999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𝑋_𝑀𝐴𝑋−𝑋_</a:t>
              </a:r>
              <a:r>
                <a:rPr lang="he-IL" sz="1100" b="0" i="0">
                  <a:latin typeface="Cambria Math" panose="02040503050406030204" pitchFamily="18" charset="0"/>
                </a:rPr>
                <a:t>בפועל</a:t>
              </a:r>
              <a:endParaRPr lang="en-US" sz="1100"/>
            </a:p>
          </xdr:txBody>
        </xdr:sp>
      </mc:Fallback>
    </mc:AlternateContent>
    <xdr:clientData/>
  </xdr:oneCellAnchor>
  <xdr:oneCellAnchor>
    <xdr:from>
      <xdr:col>2</xdr:col>
      <xdr:colOff>548940</xdr:colOff>
      <xdr:row>1121</xdr:row>
      <xdr:rowOff>139553</xdr:rowOff>
    </xdr:from>
    <xdr:ext cx="1031703" cy="173766"/>
    <mc:AlternateContent xmlns:mc="http://schemas.openxmlformats.org/markup-compatibility/2006" xmlns:a14="http://schemas.microsoft.com/office/drawing/2010/main">
      <mc:Choice Requires="a14">
        <xdr:sp macro="" textlink="">
          <xdr:nvSpPr>
            <xdr:cNvPr id="512" name="TextBox 511">
              <a:extLst>
                <a:ext uri="{FF2B5EF4-FFF2-40B4-BE49-F238E27FC236}">
                  <a16:creationId xmlns:a16="http://schemas.microsoft.com/office/drawing/2014/main" id="{0A88F8B7-DCDA-7842-94C1-2AC19A9575E6}"/>
                </a:ext>
              </a:extLst>
            </xdr:cNvPr>
            <xdr:cNvSpPr txBox="1"/>
          </xdr:nvSpPr>
          <xdr:spPr>
            <a:xfrm>
              <a:off x="13521760357" y="156400353"/>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512" name="TextBox 511">
              <a:extLst>
                <a:ext uri="{FF2B5EF4-FFF2-40B4-BE49-F238E27FC236}">
                  <a16:creationId xmlns:a16="http://schemas.microsoft.com/office/drawing/2014/main" id="{0A88F8B7-DCDA-7842-94C1-2AC19A9575E6}"/>
                </a:ext>
              </a:extLst>
            </xdr:cNvPr>
            <xdr:cNvSpPr txBox="1"/>
          </xdr:nvSpPr>
          <xdr:spPr>
            <a:xfrm>
              <a:off x="13521760357" y="156400353"/>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3</xdr:col>
      <xdr:colOff>544285</xdr:colOff>
      <xdr:row>1118</xdr:row>
      <xdr:rowOff>39826</xdr:rowOff>
    </xdr:from>
    <xdr:to>
      <xdr:col>3</xdr:col>
      <xdr:colOff>579687</xdr:colOff>
      <xdr:row>1121</xdr:row>
      <xdr:rowOff>132752</xdr:rowOff>
    </xdr:to>
    <xdr:cxnSp macro="">
      <xdr:nvCxnSpPr>
        <xdr:cNvPr id="513" name="Straight Connector 512">
          <a:extLst>
            <a:ext uri="{FF2B5EF4-FFF2-40B4-BE49-F238E27FC236}">
              <a16:creationId xmlns:a16="http://schemas.microsoft.com/office/drawing/2014/main" id="{04861780-3438-8244-A690-97BE25B721B2}"/>
            </a:ext>
          </a:extLst>
        </xdr:cNvPr>
        <xdr:cNvCxnSpPr/>
      </xdr:nvCxnSpPr>
      <xdr:spPr>
        <a:xfrm flipH="1" flipV="1">
          <a:off x="13521935813" y="155691026"/>
          <a:ext cx="35402" cy="70252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119477</xdr:colOff>
      <xdr:row>1118</xdr:row>
      <xdr:rowOff>22126</xdr:rowOff>
    </xdr:from>
    <xdr:to>
      <xdr:col>4</xdr:col>
      <xdr:colOff>154879</xdr:colOff>
      <xdr:row>1121</xdr:row>
      <xdr:rowOff>115052</xdr:rowOff>
    </xdr:to>
    <xdr:cxnSp macro="">
      <xdr:nvCxnSpPr>
        <xdr:cNvPr id="514" name="Straight Connector 513">
          <a:extLst>
            <a:ext uri="{FF2B5EF4-FFF2-40B4-BE49-F238E27FC236}">
              <a16:creationId xmlns:a16="http://schemas.microsoft.com/office/drawing/2014/main" id="{2FF8B7D9-E370-4B40-A00B-B6C238BB94E0}"/>
            </a:ext>
          </a:extLst>
        </xdr:cNvPr>
        <xdr:cNvCxnSpPr/>
      </xdr:nvCxnSpPr>
      <xdr:spPr>
        <a:xfrm flipH="1" flipV="1">
          <a:off x="13521535121" y="155673326"/>
          <a:ext cx="35402" cy="70252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84306</xdr:colOff>
      <xdr:row>1121</xdr:row>
      <xdr:rowOff>148403</xdr:rowOff>
    </xdr:from>
    <xdr:ext cx="1031703" cy="173766"/>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DA8F1F20-821C-9B4B-947E-361A2F6A7283}"/>
                </a:ext>
              </a:extLst>
            </xdr:cNvPr>
            <xdr:cNvSpPr txBox="1"/>
          </xdr:nvSpPr>
          <xdr:spPr>
            <a:xfrm>
              <a:off x="13521399491" y="156409203"/>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515" name="TextBox 514">
              <a:extLst>
                <a:ext uri="{FF2B5EF4-FFF2-40B4-BE49-F238E27FC236}">
                  <a16:creationId xmlns:a16="http://schemas.microsoft.com/office/drawing/2014/main" id="{DA8F1F20-821C-9B4B-947E-361A2F6A7283}"/>
                </a:ext>
              </a:extLst>
            </xdr:cNvPr>
            <xdr:cNvSpPr txBox="1"/>
          </xdr:nvSpPr>
          <xdr:spPr>
            <a:xfrm>
              <a:off x="13521399491" y="156409203"/>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𝑋_1</a:t>
              </a:r>
              <a:endParaRPr lang="en-US" sz="1100"/>
            </a:p>
          </xdr:txBody>
        </xdr:sp>
      </mc:Fallback>
    </mc:AlternateContent>
    <xdr:clientData/>
  </xdr:oneCellAnchor>
  <xdr:oneCellAnchor>
    <xdr:from>
      <xdr:col>2</xdr:col>
      <xdr:colOff>137408</xdr:colOff>
      <xdr:row>1112</xdr:row>
      <xdr:rowOff>24501</xdr:rowOff>
    </xdr:from>
    <xdr:ext cx="1031703" cy="173766"/>
    <mc:AlternateContent xmlns:mc="http://schemas.openxmlformats.org/markup-compatibility/2006" xmlns:a14="http://schemas.microsoft.com/office/drawing/2010/main">
      <mc:Choice Requires="a14">
        <xdr:sp macro="" textlink="">
          <xdr:nvSpPr>
            <xdr:cNvPr id="516" name="TextBox 515">
              <a:extLst>
                <a:ext uri="{FF2B5EF4-FFF2-40B4-BE49-F238E27FC236}">
                  <a16:creationId xmlns:a16="http://schemas.microsoft.com/office/drawing/2014/main" id="{0C2EF38E-B477-764F-9E4D-E89E68C4FC37}"/>
                </a:ext>
              </a:extLst>
            </xdr:cNvPr>
            <xdr:cNvSpPr txBox="1"/>
          </xdr:nvSpPr>
          <xdr:spPr>
            <a:xfrm>
              <a:off x="13522171889" y="154456501"/>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16" name="TextBox 515">
              <a:extLst>
                <a:ext uri="{FF2B5EF4-FFF2-40B4-BE49-F238E27FC236}">
                  <a16:creationId xmlns:a16="http://schemas.microsoft.com/office/drawing/2014/main" id="{0C2EF38E-B477-764F-9E4D-E89E68C4FC37}"/>
                </a:ext>
              </a:extLst>
            </xdr:cNvPr>
            <xdr:cNvSpPr txBox="1"/>
          </xdr:nvSpPr>
          <xdr:spPr>
            <a:xfrm>
              <a:off x="13522171889" y="154456501"/>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𝑋_𝑀𝐴𝑋−𝑋_0</a:t>
              </a:r>
              <a:endParaRPr lang="en-US" sz="1100"/>
            </a:p>
          </xdr:txBody>
        </xdr:sp>
      </mc:Fallback>
    </mc:AlternateContent>
    <xdr:clientData/>
  </xdr:oneCellAnchor>
  <xdr:oneCellAnchor>
    <xdr:from>
      <xdr:col>2</xdr:col>
      <xdr:colOff>110858</xdr:colOff>
      <xdr:row>1114</xdr:row>
      <xdr:rowOff>24500</xdr:rowOff>
    </xdr:from>
    <xdr:ext cx="1031703" cy="173766"/>
    <mc:AlternateContent xmlns:mc="http://schemas.openxmlformats.org/markup-compatibility/2006" xmlns:a14="http://schemas.microsoft.com/office/drawing/2010/main">
      <mc:Choice Requires="a14">
        <xdr:sp macro="" textlink="">
          <xdr:nvSpPr>
            <xdr:cNvPr id="517" name="TextBox 516">
              <a:extLst>
                <a:ext uri="{FF2B5EF4-FFF2-40B4-BE49-F238E27FC236}">
                  <a16:creationId xmlns:a16="http://schemas.microsoft.com/office/drawing/2014/main" id="{BD9F3C44-019B-B745-869D-0EA94D1854B9}"/>
                </a:ext>
              </a:extLst>
            </xdr:cNvPr>
            <xdr:cNvSpPr txBox="1"/>
          </xdr:nvSpPr>
          <xdr:spPr>
            <a:xfrm>
              <a:off x="13522198439" y="154862900"/>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517" name="TextBox 516">
              <a:extLst>
                <a:ext uri="{FF2B5EF4-FFF2-40B4-BE49-F238E27FC236}">
                  <a16:creationId xmlns:a16="http://schemas.microsoft.com/office/drawing/2014/main" id="{BD9F3C44-019B-B745-869D-0EA94D1854B9}"/>
                </a:ext>
              </a:extLst>
            </xdr:cNvPr>
            <xdr:cNvSpPr txBox="1"/>
          </xdr:nvSpPr>
          <xdr:spPr>
            <a:xfrm>
              <a:off x="13522198439" y="154862900"/>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𝑋_𝑀𝐴𝑋−𝑋_</a:t>
              </a:r>
              <a:r>
                <a:rPr lang="he-IL" sz="1100" b="0" i="0">
                  <a:latin typeface="Cambria Math" panose="02040503050406030204" pitchFamily="18" charset="0"/>
                </a:rPr>
                <a:t>1</a:t>
              </a:r>
              <a:endParaRPr lang="en-US" sz="1100"/>
            </a:p>
          </xdr:txBody>
        </xdr:sp>
      </mc:Fallback>
    </mc:AlternateContent>
    <xdr:clientData/>
  </xdr:oneCellAnchor>
  <xdr:twoCellAnchor>
    <xdr:from>
      <xdr:col>3</xdr:col>
      <xdr:colOff>287627</xdr:colOff>
      <xdr:row>1123</xdr:row>
      <xdr:rowOff>77873</xdr:rowOff>
    </xdr:from>
    <xdr:to>
      <xdr:col>4</xdr:col>
      <xdr:colOff>164011</xdr:colOff>
      <xdr:row>1123</xdr:row>
      <xdr:rowOff>181429</xdr:rowOff>
    </xdr:to>
    <xdr:sp macro="" textlink="">
      <xdr:nvSpPr>
        <xdr:cNvPr id="518" name="Left Brace 517">
          <a:extLst>
            <a:ext uri="{FF2B5EF4-FFF2-40B4-BE49-F238E27FC236}">
              <a16:creationId xmlns:a16="http://schemas.microsoft.com/office/drawing/2014/main" id="{B73EA81F-0EA3-4B4C-8BDA-834FC639F8BA}"/>
            </a:ext>
          </a:extLst>
        </xdr:cNvPr>
        <xdr:cNvSpPr/>
      </xdr:nvSpPr>
      <xdr:spPr>
        <a:xfrm rot="16200000">
          <a:off x="13521825153" y="156445909"/>
          <a:ext cx="103556" cy="70188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694739</xdr:colOff>
      <xdr:row>1124</xdr:row>
      <xdr:rowOff>11226</xdr:rowOff>
    </xdr:from>
    <xdr:ext cx="1470016" cy="192617"/>
    <mc:AlternateContent xmlns:mc="http://schemas.openxmlformats.org/markup-compatibility/2006" xmlns:a14="http://schemas.microsoft.com/office/drawing/2010/main">
      <mc:Choice Requires="a14">
        <xdr:sp macro="" textlink="">
          <xdr:nvSpPr>
            <xdr:cNvPr id="519" name="TextBox 518">
              <a:extLst>
                <a:ext uri="{FF2B5EF4-FFF2-40B4-BE49-F238E27FC236}">
                  <a16:creationId xmlns:a16="http://schemas.microsoft.com/office/drawing/2014/main" id="{1B79D26B-9D00-144A-81BC-DD0AD6871591}"/>
                </a:ext>
              </a:extLst>
            </xdr:cNvPr>
            <xdr:cNvSpPr txBox="1"/>
          </xdr:nvSpPr>
          <xdr:spPr>
            <a:xfrm>
              <a:off x="13521176245" y="156881626"/>
              <a:ext cx="1470016" cy="1926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מוצא</m:t>
                    </m:r>
                    <m:r>
                      <a:rPr lang="he-IL" sz="1100" b="0" i="1">
                        <a:latin typeface="Cambria Math" panose="02040503050406030204" pitchFamily="18" charset="0"/>
                      </a:rPr>
                      <m:t> </m:t>
                    </m:r>
                    <m:r>
                      <a:rPr lang="he-IL" sz="1100" b="0" i="1">
                        <a:latin typeface="Cambria Math" panose="02040503050406030204" pitchFamily="18" charset="0"/>
                      </a:rPr>
                      <m:t>מצב</m:t>
                    </m:r>
                  </m:oMath>
                </m:oMathPara>
              </a14:m>
              <a:endParaRPr lang="en-US" sz="1100"/>
            </a:p>
          </xdr:txBody>
        </xdr:sp>
      </mc:Choice>
      <mc:Fallback xmlns="">
        <xdr:sp macro="" textlink="">
          <xdr:nvSpPr>
            <xdr:cNvPr id="519" name="TextBox 518">
              <a:extLst>
                <a:ext uri="{FF2B5EF4-FFF2-40B4-BE49-F238E27FC236}">
                  <a16:creationId xmlns:a16="http://schemas.microsoft.com/office/drawing/2014/main" id="{1B79D26B-9D00-144A-81BC-DD0AD6871591}"/>
                </a:ext>
              </a:extLst>
            </xdr:cNvPr>
            <xdr:cNvSpPr txBox="1"/>
          </xdr:nvSpPr>
          <xdr:spPr>
            <a:xfrm>
              <a:off x="13521176245" y="156881626"/>
              <a:ext cx="1470016" cy="1926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מוצא מצב</a:t>
              </a:r>
              <a:endParaRPr lang="en-US" sz="1100"/>
            </a:p>
          </xdr:txBody>
        </xdr:sp>
      </mc:Fallback>
    </mc:AlternateContent>
    <xdr:clientData/>
  </xdr:oneCellAnchor>
  <xdr:oneCellAnchor>
    <xdr:from>
      <xdr:col>2</xdr:col>
      <xdr:colOff>699164</xdr:colOff>
      <xdr:row>1124</xdr:row>
      <xdr:rowOff>183804</xdr:rowOff>
    </xdr:from>
    <xdr:ext cx="1470016" cy="192617"/>
    <mc:AlternateContent xmlns:mc="http://schemas.openxmlformats.org/markup-compatibility/2006" xmlns:a14="http://schemas.microsoft.com/office/drawing/2010/main">
      <mc:Choice Requires="a14">
        <xdr:sp macro="" textlink="">
          <xdr:nvSpPr>
            <xdr:cNvPr id="520" name="TextBox 519">
              <a:extLst>
                <a:ext uri="{FF2B5EF4-FFF2-40B4-BE49-F238E27FC236}">
                  <a16:creationId xmlns:a16="http://schemas.microsoft.com/office/drawing/2014/main" id="{443EA837-57D4-B44A-8E6E-8747D30FA9A4}"/>
                </a:ext>
              </a:extLst>
            </xdr:cNvPr>
            <xdr:cNvSpPr txBox="1"/>
          </xdr:nvSpPr>
          <xdr:spPr>
            <a:xfrm>
              <a:off x="13521171820" y="157054204"/>
              <a:ext cx="1470016" cy="1926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אלטרנטיבית</m:t>
                    </m:r>
                    <m:r>
                      <a:rPr lang="he-IL" sz="1100" b="0" i="1">
                        <a:latin typeface="Cambria Math" panose="02040503050406030204" pitchFamily="18" charset="0"/>
                      </a:rPr>
                      <m:t> </m:t>
                    </m:r>
                    <m:r>
                      <a:rPr lang="he-IL" sz="1100" b="0" i="1">
                        <a:latin typeface="Cambria Math" panose="02040503050406030204" pitchFamily="18" charset="0"/>
                      </a:rPr>
                      <m:t>עלות</m:t>
                    </m:r>
                  </m:oMath>
                </m:oMathPara>
              </a14:m>
              <a:endParaRPr lang="en-US" sz="1100"/>
            </a:p>
          </xdr:txBody>
        </xdr:sp>
      </mc:Choice>
      <mc:Fallback xmlns="">
        <xdr:sp macro="" textlink="">
          <xdr:nvSpPr>
            <xdr:cNvPr id="520" name="TextBox 519">
              <a:extLst>
                <a:ext uri="{FF2B5EF4-FFF2-40B4-BE49-F238E27FC236}">
                  <a16:creationId xmlns:a16="http://schemas.microsoft.com/office/drawing/2014/main" id="{443EA837-57D4-B44A-8E6E-8747D30FA9A4}"/>
                </a:ext>
              </a:extLst>
            </xdr:cNvPr>
            <xdr:cNvSpPr txBox="1"/>
          </xdr:nvSpPr>
          <xdr:spPr>
            <a:xfrm>
              <a:off x="13521171820" y="157054204"/>
              <a:ext cx="1470016" cy="1926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אלטרנטיבית עלות</a:t>
              </a:r>
              <a:endParaRPr lang="en-US" sz="1100"/>
            </a:p>
          </xdr:txBody>
        </xdr:sp>
      </mc:Fallback>
    </mc:AlternateContent>
    <xdr:clientData/>
  </xdr:oneCellAnchor>
  <xdr:twoCellAnchor>
    <xdr:from>
      <xdr:col>3</xdr:col>
      <xdr:colOff>296477</xdr:colOff>
      <xdr:row>1122</xdr:row>
      <xdr:rowOff>117698</xdr:rowOff>
    </xdr:from>
    <xdr:to>
      <xdr:col>3</xdr:col>
      <xdr:colOff>562266</xdr:colOff>
      <xdr:row>1123</xdr:row>
      <xdr:rowOff>17700</xdr:rowOff>
    </xdr:to>
    <xdr:sp macro="" textlink="">
      <xdr:nvSpPr>
        <xdr:cNvPr id="521" name="Left Brace 520">
          <a:extLst>
            <a:ext uri="{FF2B5EF4-FFF2-40B4-BE49-F238E27FC236}">
              <a16:creationId xmlns:a16="http://schemas.microsoft.com/office/drawing/2014/main" id="{C064003A-E6B4-764A-B8FF-4C988E56EB01}"/>
            </a:ext>
          </a:extLst>
        </xdr:cNvPr>
        <xdr:cNvSpPr/>
      </xdr:nvSpPr>
      <xdr:spPr>
        <a:xfrm rot="16200000">
          <a:off x="13522034528" y="156500404"/>
          <a:ext cx="103202" cy="265789"/>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163728</xdr:colOff>
      <xdr:row>1123</xdr:row>
      <xdr:rowOff>22125</xdr:rowOff>
    </xdr:from>
    <xdr:to>
      <xdr:col>3</xdr:col>
      <xdr:colOff>442508</xdr:colOff>
      <xdr:row>1123</xdr:row>
      <xdr:rowOff>123902</xdr:rowOff>
    </xdr:to>
    <xdr:cxnSp macro="">
      <xdr:nvCxnSpPr>
        <xdr:cNvPr id="522" name="Straight Arrow Connector 521">
          <a:extLst>
            <a:ext uri="{FF2B5EF4-FFF2-40B4-BE49-F238E27FC236}">
              <a16:creationId xmlns:a16="http://schemas.microsoft.com/office/drawing/2014/main" id="{E7345349-2672-9244-A1F8-7BF932F57238}"/>
            </a:ext>
          </a:extLst>
        </xdr:cNvPr>
        <xdr:cNvCxnSpPr/>
      </xdr:nvCxnSpPr>
      <xdr:spPr>
        <a:xfrm>
          <a:off x="13522072992" y="156689325"/>
          <a:ext cx="1104280" cy="10177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61836</xdr:colOff>
      <xdr:row>1131</xdr:row>
      <xdr:rowOff>33297</xdr:rowOff>
    </xdr:from>
    <xdr:to>
      <xdr:col>6</xdr:col>
      <xdr:colOff>409064</xdr:colOff>
      <xdr:row>1142</xdr:row>
      <xdr:rowOff>8586</xdr:rowOff>
    </xdr:to>
    <xdr:pic>
      <xdr:nvPicPr>
        <xdr:cNvPr id="523" name="Picture 522">
          <a:extLst>
            <a:ext uri="{FF2B5EF4-FFF2-40B4-BE49-F238E27FC236}">
              <a16:creationId xmlns:a16="http://schemas.microsoft.com/office/drawing/2014/main" id="{87B0FE81-A2A0-DC47-80A4-A1E5C6290061}"/>
            </a:ext>
          </a:extLst>
        </xdr:cNvPr>
        <xdr:cNvPicPr>
          <a:picLocks noChangeAspect="1"/>
        </xdr:cNvPicPr>
      </xdr:nvPicPr>
      <xdr:blipFill>
        <a:blip xmlns:r="http://schemas.openxmlformats.org/officeDocument/2006/relationships" r:embed="rId21"/>
        <a:stretch>
          <a:fillRect/>
        </a:stretch>
      </xdr:blipFill>
      <xdr:spPr>
        <a:xfrm>
          <a:off x="13519629936" y="158351497"/>
          <a:ext cx="5300228" cy="2210490"/>
        </a:xfrm>
        <a:prstGeom prst="rect">
          <a:avLst/>
        </a:prstGeom>
      </xdr:spPr>
    </xdr:pic>
    <xdr:clientData/>
  </xdr:twoCellAnchor>
  <xdr:twoCellAnchor>
    <xdr:from>
      <xdr:col>5</xdr:col>
      <xdr:colOff>287631</xdr:colOff>
      <xdr:row>1156</xdr:row>
      <xdr:rowOff>101777</xdr:rowOff>
    </xdr:from>
    <xdr:to>
      <xdr:col>5</xdr:col>
      <xdr:colOff>300906</xdr:colOff>
      <xdr:row>1167</xdr:row>
      <xdr:rowOff>0</xdr:rowOff>
    </xdr:to>
    <xdr:cxnSp macro="">
      <xdr:nvCxnSpPr>
        <xdr:cNvPr id="524" name="Straight Arrow Connector 523">
          <a:extLst>
            <a:ext uri="{FF2B5EF4-FFF2-40B4-BE49-F238E27FC236}">
              <a16:creationId xmlns:a16="http://schemas.microsoft.com/office/drawing/2014/main" id="{26A27115-1E5C-1549-B877-5861ADB7BD68}"/>
            </a:ext>
          </a:extLst>
        </xdr:cNvPr>
        <xdr:cNvCxnSpPr/>
      </xdr:nvCxnSpPr>
      <xdr:spPr>
        <a:xfrm flipH="1" flipV="1">
          <a:off x="13520563594" y="163525377"/>
          <a:ext cx="13275" cy="213342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482333</xdr:colOff>
      <xdr:row>1164</xdr:row>
      <xdr:rowOff>168152</xdr:rowOff>
    </xdr:from>
    <xdr:to>
      <xdr:col>5</xdr:col>
      <xdr:colOff>451359</xdr:colOff>
      <xdr:row>1164</xdr:row>
      <xdr:rowOff>168153</xdr:rowOff>
    </xdr:to>
    <xdr:cxnSp macro="">
      <xdr:nvCxnSpPr>
        <xdr:cNvPr id="525" name="Straight Arrow Connector 524">
          <a:extLst>
            <a:ext uri="{FF2B5EF4-FFF2-40B4-BE49-F238E27FC236}">
              <a16:creationId xmlns:a16="http://schemas.microsoft.com/office/drawing/2014/main" id="{59199A1F-1A6E-FB42-B57B-2F16061E1B82}"/>
            </a:ext>
          </a:extLst>
        </xdr:cNvPr>
        <xdr:cNvCxnSpPr/>
      </xdr:nvCxnSpPr>
      <xdr:spPr>
        <a:xfrm>
          <a:off x="13520413141" y="165217352"/>
          <a:ext cx="2445526" cy="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597386</xdr:colOff>
      <xdr:row>1159</xdr:row>
      <xdr:rowOff>159303</xdr:rowOff>
    </xdr:from>
    <xdr:to>
      <xdr:col>5</xdr:col>
      <xdr:colOff>300906</xdr:colOff>
      <xdr:row>1164</xdr:row>
      <xdr:rowOff>185854</xdr:rowOff>
    </xdr:to>
    <xdr:sp macro="" textlink="">
      <xdr:nvSpPr>
        <xdr:cNvPr id="526" name="Freeform 525">
          <a:extLst>
            <a:ext uri="{FF2B5EF4-FFF2-40B4-BE49-F238E27FC236}">
              <a16:creationId xmlns:a16="http://schemas.microsoft.com/office/drawing/2014/main" id="{B6526836-62E8-D644-9972-9732477F261E}"/>
            </a:ext>
          </a:extLst>
        </xdr:cNvPr>
        <xdr:cNvSpPr/>
      </xdr:nvSpPr>
      <xdr:spPr>
        <a:xfrm>
          <a:off x="13520563594" y="164192503"/>
          <a:ext cx="1354520" cy="1042551"/>
        </a:xfrm>
        <a:custGeom>
          <a:avLst/>
          <a:gdLst>
            <a:gd name="connsiteX0" fmla="*/ 0 w 1358502"/>
            <a:gd name="connsiteY0" fmla="*/ 0 h 1044321"/>
            <a:gd name="connsiteX1" fmla="*/ 774390 w 1358502"/>
            <a:gd name="connsiteY1" fmla="*/ 283206 h 1044321"/>
            <a:gd name="connsiteX2" fmla="*/ 1358502 w 1358502"/>
            <a:gd name="connsiteY2" fmla="*/ 1044321 h 1044321"/>
          </a:gdLst>
          <a:ahLst/>
          <a:cxnLst>
            <a:cxn ang="0">
              <a:pos x="connsiteX0" y="connsiteY0"/>
            </a:cxn>
            <a:cxn ang="0">
              <a:pos x="connsiteX1" y="connsiteY1"/>
            </a:cxn>
            <a:cxn ang="0">
              <a:pos x="connsiteX2" y="connsiteY2"/>
            </a:cxn>
          </a:cxnLst>
          <a:rect l="l" t="t" r="r" b="b"/>
          <a:pathLst>
            <a:path w="1358502" h="1044321">
              <a:moveTo>
                <a:pt x="0" y="0"/>
              </a:moveTo>
              <a:cubicBezTo>
                <a:pt x="273986" y="54576"/>
                <a:pt x="547973" y="109153"/>
                <a:pt x="774390" y="283206"/>
              </a:cubicBezTo>
              <a:cubicBezTo>
                <a:pt x="1000807" y="457260"/>
                <a:pt x="1179654" y="750790"/>
                <a:pt x="1358502" y="104432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712438</xdr:colOff>
      <xdr:row>1159</xdr:row>
      <xdr:rowOff>150453</xdr:rowOff>
    </xdr:from>
    <xdr:to>
      <xdr:col>5</xdr:col>
      <xdr:colOff>309756</xdr:colOff>
      <xdr:row>1164</xdr:row>
      <xdr:rowOff>172578</xdr:rowOff>
    </xdr:to>
    <xdr:sp macro="" textlink="">
      <xdr:nvSpPr>
        <xdr:cNvPr id="527" name="Freeform 526">
          <a:extLst>
            <a:ext uri="{FF2B5EF4-FFF2-40B4-BE49-F238E27FC236}">
              <a16:creationId xmlns:a16="http://schemas.microsoft.com/office/drawing/2014/main" id="{ECEAE25A-A1D8-9847-9D9A-5BB9C0F96D75}"/>
            </a:ext>
          </a:extLst>
        </xdr:cNvPr>
        <xdr:cNvSpPr/>
      </xdr:nvSpPr>
      <xdr:spPr>
        <a:xfrm>
          <a:off x="13520554744" y="164183653"/>
          <a:ext cx="2073818" cy="1038125"/>
        </a:xfrm>
        <a:custGeom>
          <a:avLst/>
          <a:gdLst>
            <a:gd name="connsiteX0" fmla="*/ 0 w 2079791"/>
            <a:gd name="connsiteY0" fmla="*/ 0 h 1039895"/>
            <a:gd name="connsiteX1" fmla="*/ 1287700 w 2079791"/>
            <a:gd name="connsiteY1" fmla="*/ 252230 h 1039895"/>
            <a:gd name="connsiteX2" fmla="*/ 2079791 w 2079791"/>
            <a:gd name="connsiteY2" fmla="*/ 1039895 h 1039895"/>
          </a:gdLst>
          <a:ahLst/>
          <a:cxnLst>
            <a:cxn ang="0">
              <a:pos x="connsiteX0" y="connsiteY0"/>
            </a:cxn>
            <a:cxn ang="0">
              <a:pos x="connsiteX1" y="connsiteY1"/>
            </a:cxn>
            <a:cxn ang="0">
              <a:pos x="connsiteX2" y="connsiteY2"/>
            </a:cxn>
          </a:cxnLst>
          <a:rect l="l" t="t" r="r" b="b"/>
          <a:pathLst>
            <a:path w="2079791" h="1039895">
              <a:moveTo>
                <a:pt x="0" y="0"/>
              </a:moveTo>
              <a:cubicBezTo>
                <a:pt x="470534" y="39457"/>
                <a:pt x="941068" y="78914"/>
                <a:pt x="1287700" y="252230"/>
              </a:cubicBezTo>
              <a:cubicBezTo>
                <a:pt x="1634332" y="425546"/>
                <a:pt x="1857061" y="732720"/>
                <a:pt x="2079791" y="103989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84076</xdr:colOff>
      <xdr:row>1163</xdr:row>
      <xdr:rowOff>168153</xdr:rowOff>
    </xdr:from>
    <xdr:to>
      <xdr:col>3</xdr:col>
      <xdr:colOff>659338</xdr:colOff>
      <xdr:row>1163</xdr:row>
      <xdr:rowOff>185854</xdr:rowOff>
    </xdr:to>
    <xdr:cxnSp macro="">
      <xdr:nvCxnSpPr>
        <xdr:cNvPr id="528" name="Straight Arrow Connector 527">
          <a:extLst>
            <a:ext uri="{FF2B5EF4-FFF2-40B4-BE49-F238E27FC236}">
              <a16:creationId xmlns:a16="http://schemas.microsoft.com/office/drawing/2014/main" id="{0726A9B8-C324-9C42-9117-E82913C13E89}"/>
            </a:ext>
          </a:extLst>
        </xdr:cNvPr>
        <xdr:cNvCxnSpPr/>
      </xdr:nvCxnSpPr>
      <xdr:spPr>
        <a:xfrm>
          <a:off x="13521856162" y="165014153"/>
          <a:ext cx="575262" cy="1770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699165</xdr:colOff>
      <xdr:row>1159</xdr:row>
      <xdr:rowOff>29559</xdr:rowOff>
    </xdr:from>
    <xdr:ext cx="1235199" cy="173766"/>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C7BBAB16-7E69-3D4E-A7B1-0A2A1F75259B}"/>
                </a:ext>
              </a:extLst>
            </xdr:cNvPr>
            <xdr:cNvSpPr txBox="1"/>
          </xdr:nvSpPr>
          <xdr:spPr>
            <a:xfrm>
              <a:off x="13519755636" y="164062759"/>
              <a:ext cx="123519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529" name="TextBox 528">
              <a:extLst>
                <a:ext uri="{FF2B5EF4-FFF2-40B4-BE49-F238E27FC236}">
                  <a16:creationId xmlns:a16="http://schemas.microsoft.com/office/drawing/2014/main" id="{C7BBAB16-7E69-3D4E-A7B1-0A2A1F75259B}"/>
                </a:ext>
              </a:extLst>
            </xdr:cNvPr>
            <xdr:cNvSpPr txBox="1"/>
          </xdr:nvSpPr>
          <xdr:spPr>
            <a:xfrm>
              <a:off x="13519755636" y="164062759"/>
              <a:ext cx="123519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twoCellAnchor editAs="oneCell">
    <xdr:from>
      <xdr:col>5</xdr:col>
      <xdr:colOff>190578</xdr:colOff>
      <xdr:row>1159</xdr:row>
      <xdr:rowOff>70801</xdr:rowOff>
    </xdr:from>
    <xdr:to>
      <xdr:col>5</xdr:col>
      <xdr:colOff>385292</xdr:colOff>
      <xdr:row>1160</xdr:row>
      <xdr:rowOff>103458</xdr:rowOff>
    </xdr:to>
    <xdr:pic>
      <xdr:nvPicPr>
        <xdr:cNvPr id="530" name="Picture 529">
          <a:extLst>
            <a:ext uri="{FF2B5EF4-FFF2-40B4-BE49-F238E27FC236}">
              <a16:creationId xmlns:a16="http://schemas.microsoft.com/office/drawing/2014/main" id="{B8213E50-B850-4448-8AEC-9D04932EE93E}"/>
            </a:ext>
          </a:extLst>
        </xdr:cNvPr>
        <xdr:cNvPicPr>
          <a:picLocks noChangeAspect="1"/>
        </xdr:cNvPicPr>
      </xdr:nvPicPr>
      <xdr:blipFill>
        <a:blip xmlns:r="http://schemas.openxmlformats.org/officeDocument/2006/relationships" r:embed="rId22"/>
        <a:stretch>
          <a:fillRect/>
        </a:stretch>
      </xdr:blipFill>
      <xdr:spPr>
        <a:xfrm>
          <a:off x="13520479208" y="164104001"/>
          <a:ext cx="194714" cy="235858"/>
        </a:xfrm>
        <a:prstGeom prst="rect">
          <a:avLst/>
        </a:prstGeom>
      </xdr:spPr>
    </xdr:pic>
    <xdr:clientData/>
  </xdr:twoCellAnchor>
  <xdr:twoCellAnchor editAs="oneCell">
    <xdr:from>
      <xdr:col>5</xdr:col>
      <xdr:colOff>79951</xdr:colOff>
      <xdr:row>1158</xdr:row>
      <xdr:rowOff>137177</xdr:rowOff>
    </xdr:from>
    <xdr:to>
      <xdr:col>5</xdr:col>
      <xdr:colOff>274665</xdr:colOff>
      <xdr:row>1159</xdr:row>
      <xdr:rowOff>169833</xdr:rowOff>
    </xdr:to>
    <xdr:pic>
      <xdr:nvPicPr>
        <xdr:cNvPr id="531" name="Picture 530">
          <a:extLst>
            <a:ext uri="{FF2B5EF4-FFF2-40B4-BE49-F238E27FC236}">
              <a16:creationId xmlns:a16="http://schemas.microsoft.com/office/drawing/2014/main" id="{6BA61175-6E10-8D4B-B7ED-721B9172B036}"/>
            </a:ext>
          </a:extLst>
        </xdr:cNvPr>
        <xdr:cNvPicPr>
          <a:picLocks noChangeAspect="1"/>
        </xdr:cNvPicPr>
      </xdr:nvPicPr>
      <xdr:blipFill>
        <a:blip xmlns:r="http://schemas.openxmlformats.org/officeDocument/2006/relationships" r:embed="rId22"/>
        <a:stretch>
          <a:fillRect/>
        </a:stretch>
      </xdr:blipFill>
      <xdr:spPr>
        <a:xfrm>
          <a:off x="13520589835" y="163967177"/>
          <a:ext cx="194714" cy="235856"/>
        </a:xfrm>
        <a:prstGeom prst="rect">
          <a:avLst/>
        </a:prstGeom>
      </xdr:spPr>
    </xdr:pic>
    <xdr:clientData/>
  </xdr:twoCellAnchor>
  <xdr:oneCellAnchor>
    <xdr:from>
      <xdr:col>6</xdr:col>
      <xdr:colOff>541868</xdr:colOff>
      <xdr:row>977</xdr:row>
      <xdr:rowOff>168379</xdr:rowOff>
    </xdr:from>
    <xdr:ext cx="1672027" cy="344582"/>
    <mc:AlternateContent xmlns:mc="http://schemas.openxmlformats.org/markup-compatibility/2006" xmlns:a14="http://schemas.microsoft.com/office/drawing/2010/main">
      <mc:Choice Requires="a14">
        <xdr:sp macro="" textlink="">
          <xdr:nvSpPr>
            <xdr:cNvPr id="532" name="TextBox 531">
              <a:extLst>
                <a:ext uri="{FF2B5EF4-FFF2-40B4-BE49-F238E27FC236}">
                  <a16:creationId xmlns:a16="http://schemas.microsoft.com/office/drawing/2014/main" id="{181D4AE4-7C5C-0541-91F7-5AC00E47207E}"/>
                </a:ext>
              </a:extLst>
            </xdr:cNvPr>
            <xdr:cNvSpPr txBox="1"/>
          </xdr:nvSpPr>
          <xdr:spPr>
            <a:xfrm>
              <a:off x="13517825105" y="127066779"/>
              <a:ext cx="167202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32" name="TextBox 531">
              <a:extLst>
                <a:ext uri="{FF2B5EF4-FFF2-40B4-BE49-F238E27FC236}">
                  <a16:creationId xmlns:a16="http://schemas.microsoft.com/office/drawing/2014/main" id="{181D4AE4-7C5C-0541-91F7-5AC00E47207E}"/>
                </a:ext>
              </a:extLst>
            </xdr:cNvPr>
            <xdr:cNvSpPr txBox="1"/>
          </xdr:nvSpPr>
          <xdr:spPr>
            <a:xfrm>
              <a:off x="13517825105" y="127066779"/>
              <a:ext cx="167202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546101</xdr:colOff>
      <xdr:row>980</xdr:row>
      <xdr:rowOff>121812</xdr:rowOff>
    </xdr:from>
    <xdr:ext cx="1672027" cy="316882"/>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4DC4E373-F7F4-1B43-AF46-EBF8AB8A2E08}"/>
                </a:ext>
              </a:extLst>
            </xdr:cNvPr>
            <xdr:cNvSpPr txBox="1"/>
          </xdr:nvSpPr>
          <xdr:spPr>
            <a:xfrm>
              <a:off x="13517820872" y="127629812"/>
              <a:ext cx="167202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20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33" name="TextBox 532">
              <a:extLst>
                <a:ext uri="{FF2B5EF4-FFF2-40B4-BE49-F238E27FC236}">
                  <a16:creationId xmlns:a16="http://schemas.microsoft.com/office/drawing/2014/main" id="{4DC4E373-F7F4-1B43-AF46-EBF8AB8A2E08}"/>
                </a:ext>
              </a:extLst>
            </xdr:cNvPr>
            <xdr:cNvSpPr txBox="1"/>
          </xdr:nvSpPr>
          <xdr:spPr>
            <a:xfrm>
              <a:off x="13517820872" y="127629812"/>
              <a:ext cx="167202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𝑌=60−60/20</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546101</xdr:colOff>
      <xdr:row>983</xdr:row>
      <xdr:rowOff>20211</xdr:rowOff>
    </xdr:from>
    <xdr:ext cx="1672027" cy="173766"/>
    <mc:AlternateContent xmlns:mc="http://schemas.openxmlformats.org/markup-compatibility/2006" xmlns:a14="http://schemas.microsoft.com/office/drawing/2010/main">
      <mc:Choice Requires="a14">
        <xdr:sp macro="" textlink="">
          <xdr:nvSpPr>
            <xdr:cNvPr id="534" name="TextBox 533">
              <a:extLst>
                <a:ext uri="{FF2B5EF4-FFF2-40B4-BE49-F238E27FC236}">
                  <a16:creationId xmlns:a16="http://schemas.microsoft.com/office/drawing/2014/main" id="{312E8F99-FE56-BA40-BD6E-CF49CC1B3E6B}"/>
                </a:ext>
              </a:extLst>
            </xdr:cNvPr>
            <xdr:cNvSpPr txBox="1"/>
          </xdr:nvSpPr>
          <xdr:spPr>
            <a:xfrm>
              <a:off x="13517820872" y="128137811"/>
              <a:ext cx="167202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=60−3∗</m:t>
                    </m:r>
                    <m:r>
                      <a:rPr lang="en-US" sz="1100" b="0" i="1">
                        <a:latin typeface="Cambria Math" panose="02040503050406030204" pitchFamily="18" charset="0"/>
                      </a:rPr>
                      <m:t>𝑋</m:t>
                    </m:r>
                  </m:oMath>
                </m:oMathPara>
              </a14:m>
              <a:endParaRPr lang="en-US" sz="1100"/>
            </a:p>
          </xdr:txBody>
        </xdr:sp>
      </mc:Choice>
      <mc:Fallback xmlns="">
        <xdr:sp macro="" textlink="">
          <xdr:nvSpPr>
            <xdr:cNvPr id="534" name="TextBox 533">
              <a:extLst>
                <a:ext uri="{FF2B5EF4-FFF2-40B4-BE49-F238E27FC236}">
                  <a16:creationId xmlns:a16="http://schemas.microsoft.com/office/drawing/2014/main" id="{312E8F99-FE56-BA40-BD6E-CF49CC1B3E6B}"/>
                </a:ext>
              </a:extLst>
            </xdr:cNvPr>
            <xdr:cNvSpPr txBox="1"/>
          </xdr:nvSpPr>
          <xdr:spPr>
            <a:xfrm>
              <a:off x="13517820872" y="128137811"/>
              <a:ext cx="167202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𝑌=60−3∗𝑋</a:t>
              </a:r>
              <a:endParaRPr lang="en-US" sz="1100"/>
            </a:p>
          </xdr:txBody>
        </xdr:sp>
      </mc:Fallback>
    </mc:AlternateContent>
    <xdr:clientData/>
  </xdr:oneCellAnchor>
  <xdr:twoCellAnchor>
    <xdr:from>
      <xdr:col>7</xdr:col>
      <xdr:colOff>533400</xdr:colOff>
      <xdr:row>979</xdr:row>
      <xdr:rowOff>127000</xdr:rowOff>
    </xdr:from>
    <xdr:to>
      <xdr:col>7</xdr:col>
      <xdr:colOff>635000</xdr:colOff>
      <xdr:row>980</xdr:row>
      <xdr:rowOff>165100</xdr:rowOff>
    </xdr:to>
    <xdr:sp macro="" textlink="">
      <xdr:nvSpPr>
        <xdr:cNvPr id="535" name="Down Arrow 534">
          <a:extLst>
            <a:ext uri="{FF2B5EF4-FFF2-40B4-BE49-F238E27FC236}">
              <a16:creationId xmlns:a16="http://schemas.microsoft.com/office/drawing/2014/main" id="{92F5710D-79AF-E246-A8AA-A2E5AE2D71FD}"/>
            </a:ext>
          </a:extLst>
        </xdr:cNvPr>
        <xdr:cNvSpPr/>
      </xdr:nvSpPr>
      <xdr:spPr>
        <a:xfrm>
          <a:off x="13518578500" y="127431800"/>
          <a:ext cx="101600" cy="2413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529167</xdr:colOff>
      <xdr:row>982</xdr:row>
      <xdr:rowOff>4234</xdr:rowOff>
    </xdr:from>
    <xdr:to>
      <xdr:col>7</xdr:col>
      <xdr:colOff>630767</xdr:colOff>
      <xdr:row>983</xdr:row>
      <xdr:rowOff>42334</xdr:rowOff>
    </xdr:to>
    <xdr:sp macro="" textlink="">
      <xdr:nvSpPr>
        <xdr:cNvPr id="536" name="Down Arrow 535">
          <a:extLst>
            <a:ext uri="{FF2B5EF4-FFF2-40B4-BE49-F238E27FC236}">
              <a16:creationId xmlns:a16="http://schemas.microsoft.com/office/drawing/2014/main" id="{F1D11EF0-1EF2-3E44-845B-45B13C60969A}"/>
            </a:ext>
          </a:extLst>
        </xdr:cNvPr>
        <xdr:cNvSpPr/>
      </xdr:nvSpPr>
      <xdr:spPr>
        <a:xfrm>
          <a:off x="13518582733" y="127918634"/>
          <a:ext cx="101600" cy="2413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609601</xdr:colOff>
      <xdr:row>985</xdr:row>
      <xdr:rowOff>45612</xdr:rowOff>
    </xdr:from>
    <xdr:ext cx="1672027" cy="344582"/>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3C16C515-634B-8D45-8AE3-CE6D7F71C9C5}"/>
                </a:ext>
              </a:extLst>
            </xdr:cNvPr>
            <xdr:cNvSpPr txBox="1"/>
          </xdr:nvSpPr>
          <xdr:spPr>
            <a:xfrm>
              <a:off x="13517757372" y="128569612"/>
              <a:ext cx="167202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3C16C515-634B-8D45-8AE3-CE6D7F71C9C5}"/>
                </a:ext>
              </a:extLst>
            </xdr:cNvPr>
            <xdr:cNvSpPr txBox="1"/>
          </xdr:nvSpPr>
          <xdr:spPr>
            <a:xfrm>
              <a:off x="13517757372" y="128569612"/>
              <a:ext cx="167202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571500</xdr:colOff>
      <xdr:row>987</xdr:row>
      <xdr:rowOff>42334</xdr:rowOff>
    </xdr:from>
    <xdr:to>
      <xdr:col>7</xdr:col>
      <xdr:colOff>673100</xdr:colOff>
      <xdr:row>988</xdr:row>
      <xdr:rowOff>80434</xdr:rowOff>
    </xdr:to>
    <xdr:sp macro="" textlink="">
      <xdr:nvSpPr>
        <xdr:cNvPr id="538" name="Down Arrow 537">
          <a:extLst>
            <a:ext uri="{FF2B5EF4-FFF2-40B4-BE49-F238E27FC236}">
              <a16:creationId xmlns:a16="http://schemas.microsoft.com/office/drawing/2014/main" id="{DB2453BD-9841-314D-9278-2665A19DC57A}"/>
            </a:ext>
          </a:extLst>
        </xdr:cNvPr>
        <xdr:cNvSpPr/>
      </xdr:nvSpPr>
      <xdr:spPr>
        <a:xfrm>
          <a:off x="13518540400" y="128972734"/>
          <a:ext cx="101600" cy="2413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618068</xdr:colOff>
      <xdr:row>988</xdr:row>
      <xdr:rowOff>142979</xdr:rowOff>
    </xdr:from>
    <xdr:ext cx="1672027" cy="316882"/>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889C226C-AA3A-5C40-A452-0E3C52DB32C9}"/>
                </a:ext>
              </a:extLst>
            </xdr:cNvPr>
            <xdr:cNvSpPr txBox="1"/>
          </xdr:nvSpPr>
          <xdr:spPr>
            <a:xfrm>
              <a:off x="13517748905" y="129276579"/>
              <a:ext cx="167202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m:t>
                    </m:r>
                    <m:f>
                      <m:fPr>
                        <m:ctrlPr>
                          <a:rPr lang="en-US" sz="1100" b="0" i="1">
                            <a:latin typeface="Cambria Math" panose="02040503050406030204" pitchFamily="18" charset="0"/>
                          </a:rPr>
                        </m:ctrlPr>
                      </m:fPr>
                      <m:num>
                        <m:r>
                          <a:rPr lang="he-IL" sz="1100" b="0" i="1">
                            <a:latin typeface="Cambria Math" panose="02040503050406030204" pitchFamily="18" charset="0"/>
                          </a:rPr>
                          <m:t>20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39" name="TextBox 538">
              <a:extLst>
                <a:ext uri="{FF2B5EF4-FFF2-40B4-BE49-F238E27FC236}">
                  <a16:creationId xmlns:a16="http://schemas.microsoft.com/office/drawing/2014/main" id="{889C226C-AA3A-5C40-A452-0E3C52DB32C9}"/>
                </a:ext>
              </a:extLst>
            </xdr:cNvPr>
            <xdr:cNvSpPr txBox="1"/>
          </xdr:nvSpPr>
          <xdr:spPr>
            <a:xfrm>
              <a:off x="13517748905" y="129276579"/>
              <a:ext cx="167202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173539</xdr:colOff>
      <xdr:row>990</xdr:row>
      <xdr:rowOff>129531</xdr:rowOff>
    </xdr:from>
    <xdr:ext cx="894133" cy="173766"/>
    <mc:AlternateContent xmlns:mc="http://schemas.openxmlformats.org/markup-compatibility/2006" xmlns:a14="http://schemas.microsoft.com/office/drawing/2010/main">
      <mc:Choice Requires="a14">
        <xdr:sp macro="" textlink="">
          <xdr:nvSpPr>
            <xdr:cNvPr id="540" name="TextBox 539">
              <a:extLst>
                <a:ext uri="{FF2B5EF4-FFF2-40B4-BE49-F238E27FC236}">
                  <a16:creationId xmlns:a16="http://schemas.microsoft.com/office/drawing/2014/main" id="{630C3F8F-3699-8A47-9B03-0ECE2A506E7F}"/>
                </a:ext>
              </a:extLst>
            </xdr:cNvPr>
            <xdr:cNvSpPr txBox="1"/>
          </xdr:nvSpPr>
          <xdr:spPr>
            <a:xfrm>
              <a:off x="13518145828" y="129669531"/>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540" name="TextBox 539">
              <a:extLst>
                <a:ext uri="{FF2B5EF4-FFF2-40B4-BE49-F238E27FC236}">
                  <a16:creationId xmlns:a16="http://schemas.microsoft.com/office/drawing/2014/main" id="{630C3F8F-3699-8A47-9B03-0ECE2A506E7F}"/>
                </a:ext>
              </a:extLst>
            </xdr:cNvPr>
            <xdr:cNvSpPr txBox="1"/>
          </xdr:nvSpPr>
          <xdr:spPr>
            <a:xfrm>
              <a:off x="13518145828" y="129669531"/>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𝑌=20−0.5𝑋</a:t>
              </a:r>
              <a:endParaRPr lang="en-US" sz="1100"/>
            </a:p>
          </xdr:txBody>
        </xdr:sp>
      </mc:Fallback>
    </mc:AlternateContent>
    <xdr:clientData/>
  </xdr:oneCellAnchor>
  <xdr:oneCellAnchor>
    <xdr:from>
      <xdr:col>3</xdr:col>
      <xdr:colOff>465639</xdr:colOff>
      <xdr:row>982</xdr:row>
      <xdr:rowOff>6764</xdr:rowOff>
    </xdr:from>
    <xdr:ext cx="894133" cy="173766"/>
    <mc:AlternateContent xmlns:mc="http://schemas.openxmlformats.org/markup-compatibility/2006" xmlns:a14="http://schemas.microsoft.com/office/drawing/2010/main">
      <mc:Choice Requires="a14">
        <xdr:sp macro="" textlink="">
          <xdr:nvSpPr>
            <xdr:cNvPr id="541" name="TextBox 540">
              <a:extLst>
                <a:ext uri="{FF2B5EF4-FFF2-40B4-BE49-F238E27FC236}">
                  <a16:creationId xmlns:a16="http://schemas.microsoft.com/office/drawing/2014/main" id="{65980655-8A80-694C-B329-76767241EC2F}"/>
                </a:ext>
              </a:extLst>
            </xdr:cNvPr>
            <xdr:cNvSpPr txBox="1"/>
          </xdr:nvSpPr>
          <xdr:spPr>
            <a:xfrm rot="1280946">
              <a:off x="13521155728" y="127921164"/>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541" name="TextBox 540">
              <a:extLst>
                <a:ext uri="{FF2B5EF4-FFF2-40B4-BE49-F238E27FC236}">
                  <a16:creationId xmlns:a16="http://schemas.microsoft.com/office/drawing/2014/main" id="{65980655-8A80-694C-B329-76767241EC2F}"/>
                </a:ext>
              </a:extLst>
            </xdr:cNvPr>
            <xdr:cNvSpPr txBox="1"/>
          </xdr:nvSpPr>
          <xdr:spPr>
            <a:xfrm rot="1280946">
              <a:off x="13521155728" y="127921164"/>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𝑌=20−0.5𝑋</a:t>
              </a:r>
              <a:endParaRPr lang="en-US" sz="1100"/>
            </a:p>
          </xdr:txBody>
        </xdr:sp>
      </mc:Fallback>
    </mc:AlternateContent>
    <xdr:clientData/>
  </xdr:oneCellAnchor>
  <xdr:oneCellAnchor>
    <xdr:from>
      <xdr:col>2</xdr:col>
      <xdr:colOff>197464</xdr:colOff>
      <xdr:row>998</xdr:row>
      <xdr:rowOff>40285</xdr:rowOff>
    </xdr:from>
    <xdr:ext cx="2359060" cy="173766"/>
    <mc:AlternateContent xmlns:mc="http://schemas.openxmlformats.org/markup-compatibility/2006" xmlns:a14="http://schemas.microsoft.com/office/drawing/2010/main">
      <mc:Choice Requires="a14">
        <xdr:sp macro="" textlink="">
          <xdr:nvSpPr>
            <xdr:cNvPr id="542" name="TextBox 541">
              <a:extLst>
                <a:ext uri="{FF2B5EF4-FFF2-40B4-BE49-F238E27FC236}">
                  <a16:creationId xmlns:a16="http://schemas.microsoft.com/office/drawing/2014/main" id="{44BAAFE4-411A-D448-A748-21BB7C334F83}"/>
                </a:ext>
              </a:extLst>
            </xdr:cNvPr>
            <xdr:cNvSpPr txBox="1"/>
          </xdr:nvSpPr>
          <xdr:spPr>
            <a:xfrm>
              <a:off x="13520784476" y="131205885"/>
              <a:ext cx="2359060" cy="173766"/>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=16;     </m:t>
                    </m:r>
                    <m:r>
                      <a:rPr lang="en-US" sz="1100" b="0" i="1">
                        <a:latin typeface="Cambria Math" panose="02040503050406030204" pitchFamily="18" charset="0"/>
                      </a:rPr>
                      <m:t>𝑌</m:t>
                    </m:r>
                    <m:r>
                      <a:rPr lang="en-US" sz="1100" b="0" i="1">
                        <a:latin typeface="Cambria Math" panose="02040503050406030204" pitchFamily="18" charset="0"/>
                      </a:rPr>
                      <m:t>=12</m:t>
                    </m:r>
                  </m:oMath>
                </m:oMathPara>
              </a14:m>
              <a:endParaRPr lang="en-US" sz="1100"/>
            </a:p>
          </xdr:txBody>
        </xdr:sp>
      </mc:Choice>
      <mc:Fallback xmlns="">
        <xdr:sp macro="" textlink="">
          <xdr:nvSpPr>
            <xdr:cNvPr id="542" name="TextBox 541">
              <a:extLst>
                <a:ext uri="{FF2B5EF4-FFF2-40B4-BE49-F238E27FC236}">
                  <a16:creationId xmlns:a16="http://schemas.microsoft.com/office/drawing/2014/main" id="{44BAAFE4-411A-D448-A748-21BB7C334F83}"/>
                </a:ext>
              </a:extLst>
            </xdr:cNvPr>
            <xdr:cNvSpPr txBox="1"/>
          </xdr:nvSpPr>
          <xdr:spPr>
            <a:xfrm>
              <a:off x="13520784476" y="131205885"/>
              <a:ext cx="2359060" cy="173766"/>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𝑋=16;     𝑌=12</a:t>
              </a:r>
              <a:endParaRPr lang="en-US" sz="1100"/>
            </a:p>
          </xdr:txBody>
        </xdr:sp>
      </mc:Fallback>
    </mc:AlternateContent>
    <xdr:clientData/>
  </xdr:oneCellAnchor>
  <xdr:twoCellAnchor>
    <xdr:from>
      <xdr:col>10</xdr:col>
      <xdr:colOff>626898</xdr:colOff>
      <xdr:row>1133</xdr:row>
      <xdr:rowOff>0</xdr:rowOff>
    </xdr:from>
    <xdr:to>
      <xdr:col>10</xdr:col>
      <xdr:colOff>635136</xdr:colOff>
      <xdr:row>1143</xdr:row>
      <xdr:rowOff>159175</xdr:rowOff>
    </xdr:to>
    <xdr:cxnSp macro="">
      <xdr:nvCxnSpPr>
        <xdr:cNvPr id="543" name="Straight Arrow Connector 542">
          <a:extLst>
            <a:ext uri="{FF2B5EF4-FFF2-40B4-BE49-F238E27FC236}">
              <a16:creationId xmlns:a16="http://schemas.microsoft.com/office/drawing/2014/main" id="{5E517575-8749-4D47-85F2-F03D7ABDA08F}"/>
            </a:ext>
          </a:extLst>
        </xdr:cNvPr>
        <xdr:cNvCxnSpPr/>
      </xdr:nvCxnSpPr>
      <xdr:spPr>
        <a:xfrm flipH="1" flipV="1">
          <a:off x="13516101864" y="158724600"/>
          <a:ext cx="8238" cy="2191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0</xdr:colOff>
      <xdr:row>1141</xdr:row>
      <xdr:rowOff>200143</xdr:rowOff>
    </xdr:from>
    <xdr:to>
      <xdr:col>11</xdr:col>
      <xdr:colOff>57354</xdr:colOff>
      <xdr:row>1141</xdr:row>
      <xdr:rowOff>204240</xdr:rowOff>
    </xdr:to>
    <xdr:cxnSp macro="">
      <xdr:nvCxnSpPr>
        <xdr:cNvPr id="544" name="Straight Arrow Connector 543">
          <a:extLst>
            <a:ext uri="{FF2B5EF4-FFF2-40B4-BE49-F238E27FC236}">
              <a16:creationId xmlns:a16="http://schemas.microsoft.com/office/drawing/2014/main" id="{58E31318-393F-1741-A36C-B9FA05E71258}"/>
            </a:ext>
          </a:extLst>
        </xdr:cNvPr>
        <xdr:cNvCxnSpPr/>
      </xdr:nvCxnSpPr>
      <xdr:spPr>
        <a:xfrm flipV="1">
          <a:off x="13515854146" y="160550343"/>
          <a:ext cx="2533854" cy="40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632622</xdr:colOff>
      <xdr:row>1135</xdr:row>
      <xdr:rowOff>198455</xdr:rowOff>
    </xdr:from>
    <xdr:to>
      <xdr:col>10</xdr:col>
      <xdr:colOff>635076</xdr:colOff>
      <xdr:row>1141</xdr:row>
      <xdr:rowOff>199775</xdr:rowOff>
    </xdr:to>
    <xdr:sp macro="" textlink="">
      <xdr:nvSpPr>
        <xdr:cNvPr id="545" name="Freeform 544">
          <a:extLst>
            <a:ext uri="{FF2B5EF4-FFF2-40B4-BE49-F238E27FC236}">
              <a16:creationId xmlns:a16="http://schemas.microsoft.com/office/drawing/2014/main" id="{1A236C03-FA55-B449-AE2B-0CA901DF1966}"/>
            </a:ext>
          </a:extLst>
        </xdr:cNvPr>
        <xdr:cNvSpPr/>
      </xdr:nvSpPr>
      <xdr:spPr>
        <a:xfrm>
          <a:off x="13516101924" y="159329455"/>
          <a:ext cx="1653454" cy="1220520"/>
        </a:xfrm>
        <a:custGeom>
          <a:avLst/>
          <a:gdLst>
            <a:gd name="connsiteX0" fmla="*/ 0 w 1622323"/>
            <a:gd name="connsiteY0" fmla="*/ 0 h 1143000"/>
            <a:gd name="connsiteX1" fmla="*/ 1020097 w 1622323"/>
            <a:gd name="connsiteY1" fmla="*/ 270388 h 1143000"/>
            <a:gd name="connsiteX2" fmla="*/ 1622323 w 1622323"/>
            <a:gd name="connsiteY2" fmla="*/ 1143000 h 1143000"/>
          </a:gdLst>
          <a:ahLst/>
          <a:cxnLst>
            <a:cxn ang="0">
              <a:pos x="connsiteX0" y="connsiteY0"/>
            </a:cxn>
            <a:cxn ang="0">
              <a:pos x="connsiteX1" y="connsiteY1"/>
            </a:cxn>
            <a:cxn ang="0">
              <a:pos x="connsiteX2" y="connsiteY2"/>
            </a:cxn>
          </a:cxnLst>
          <a:rect l="l" t="t" r="r" b="b"/>
          <a:pathLst>
            <a:path w="1622323" h="1143000">
              <a:moveTo>
                <a:pt x="0" y="0"/>
              </a:moveTo>
              <a:cubicBezTo>
                <a:pt x="374855" y="39944"/>
                <a:pt x="749710" y="79888"/>
                <a:pt x="1020097" y="270388"/>
              </a:cubicBezTo>
              <a:cubicBezTo>
                <a:pt x="1290484" y="460888"/>
                <a:pt x="1456403" y="801944"/>
                <a:pt x="1622323" y="1143000"/>
              </a:cubicBezTo>
            </a:path>
          </a:pathLst>
        </a:cu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462046</xdr:colOff>
      <xdr:row>1135</xdr:row>
      <xdr:rowOff>23782</xdr:rowOff>
    </xdr:from>
    <xdr:to>
      <xdr:col>10</xdr:col>
      <xdr:colOff>740073</xdr:colOff>
      <xdr:row>1136</xdr:row>
      <xdr:rowOff>183935</xdr:rowOff>
    </xdr:to>
    <xdr:pic>
      <xdr:nvPicPr>
        <xdr:cNvPr id="546" name="Picture 545">
          <a:extLst>
            <a:ext uri="{FF2B5EF4-FFF2-40B4-BE49-F238E27FC236}">
              <a16:creationId xmlns:a16="http://schemas.microsoft.com/office/drawing/2014/main" id="{9FB23433-34B8-E343-8549-0D43F04AE649}"/>
            </a:ext>
          </a:extLst>
        </xdr:cNvPr>
        <xdr:cNvPicPr>
          <a:picLocks noChangeAspect="1"/>
        </xdr:cNvPicPr>
      </xdr:nvPicPr>
      <xdr:blipFill>
        <a:blip xmlns:r="http://schemas.openxmlformats.org/officeDocument/2006/relationships" r:embed="rId23"/>
        <a:stretch>
          <a:fillRect/>
        </a:stretch>
      </xdr:blipFill>
      <xdr:spPr>
        <a:xfrm>
          <a:off x="13515996927" y="159154782"/>
          <a:ext cx="278027" cy="363353"/>
        </a:xfrm>
        <a:prstGeom prst="rect">
          <a:avLst/>
        </a:prstGeom>
      </xdr:spPr>
    </xdr:pic>
    <xdr:clientData/>
  </xdr:twoCellAnchor>
  <xdr:oneCellAnchor>
    <xdr:from>
      <xdr:col>9</xdr:col>
      <xdr:colOff>121806</xdr:colOff>
      <xdr:row>950</xdr:row>
      <xdr:rowOff>46183</xdr:rowOff>
    </xdr:from>
    <xdr:ext cx="3061395" cy="316882"/>
    <mc:AlternateContent xmlns:mc="http://schemas.openxmlformats.org/markup-compatibility/2006" xmlns:a14="http://schemas.microsoft.com/office/drawing/2010/main">
      <mc:Choice Requires="a14">
        <xdr:sp macro="" textlink="">
          <xdr:nvSpPr>
            <xdr:cNvPr id="547" name="TextBox 546">
              <a:extLst>
                <a:ext uri="{FF2B5EF4-FFF2-40B4-BE49-F238E27FC236}">
                  <a16:creationId xmlns:a16="http://schemas.microsoft.com/office/drawing/2014/main" id="{4DC7101E-28EB-2A93-8316-B1AE72BD7D29}"/>
                </a:ext>
              </a:extLst>
            </xdr:cNvPr>
            <xdr:cNvSpPr txBox="1"/>
          </xdr:nvSpPr>
          <xdr:spPr>
            <a:xfrm>
              <a:off x="13514379299" y="80081583"/>
              <a:ext cx="3061395"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m:t>
                        </m:r>
                      </m:den>
                    </m:f>
                    <m:r>
                      <a:rPr lang="he-IL"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=60−3</m:t>
                    </m:r>
                    <m:r>
                      <a:rPr lang="en-US" sz="1100" b="0" i="1">
                        <a:latin typeface="Cambria Math" panose="02040503050406030204" pitchFamily="18" charset="0"/>
                      </a:rPr>
                      <m:t>𝑋</m:t>
                    </m:r>
                  </m:oMath>
                </m:oMathPara>
              </a14:m>
              <a:endParaRPr lang="en-US" sz="1100"/>
            </a:p>
          </xdr:txBody>
        </xdr:sp>
      </mc:Choice>
      <mc:Fallback xmlns="">
        <xdr:sp macro="" textlink="">
          <xdr:nvSpPr>
            <xdr:cNvPr id="547" name="TextBox 546">
              <a:extLst>
                <a:ext uri="{FF2B5EF4-FFF2-40B4-BE49-F238E27FC236}">
                  <a16:creationId xmlns:a16="http://schemas.microsoft.com/office/drawing/2014/main" id="{4DC7101E-28EB-2A93-8316-B1AE72BD7D29}"/>
                </a:ext>
              </a:extLst>
            </xdr:cNvPr>
            <xdr:cNvSpPr txBox="1"/>
          </xdr:nvSpPr>
          <xdr:spPr>
            <a:xfrm>
              <a:off x="13514379299" y="80081583"/>
              <a:ext cx="3061395"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𝑌(𝑂𝑣𝑑𝑖𝑚)=</a:t>
              </a:r>
              <a:r>
                <a:rPr lang="he-IL" sz="1100" b="0" i="0">
                  <a:latin typeface="Cambria Math" panose="02040503050406030204" pitchFamily="18" charset="0"/>
                </a:rPr>
                <a:t>60/1−3/1 𝑋</a:t>
              </a:r>
              <a:r>
                <a:rPr lang="en-US" sz="1100" b="0" i="0">
                  <a:latin typeface="Cambria Math" panose="02040503050406030204" pitchFamily="18" charset="0"/>
                </a:rPr>
                <a:t>→𝑌(𝑂𝑣𝑑𝑖𝑚)=60−3𝑋</a:t>
              </a:r>
              <a:endParaRPr lang="en-US" sz="1100"/>
            </a:p>
          </xdr:txBody>
        </xdr:sp>
      </mc:Fallback>
    </mc:AlternateContent>
    <xdr:clientData/>
  </xdr:oneCellAnchor>
  <xdr:oneCellAnchor>
    <xdr:from>
      <xdr:col>9</xdr:col>
      <xdr:colOff>61192</xdr:colOff>
      <xdr:row>952</xdr:row>
      <xdr:rowOff>94097</xdr:rowOff>
    </xdr:from>
    <xdr:ext cx="3061395" cy="316882"/>
    <mc:AlternateContent xmlns:mc="http://schemas.openxmlformats.org/markup-compatibility/2006" xmlns:a14="http://schemas.microsoft.com/office/drawing/2010/main">
      <mc:Choice Requires="a14">
        <xdr:sp macro="" textlink="">
          <xdr:nvSpPr>
            <xdr:cNvPr id="548" name="TextBox 547">
              <a:extLst>
                <a:ext uri="{FF2B5EF4-FFF2-40B4-BE49-F238E27FC236}">
                  <a16:creationId xmlns:a16="http://schemas.microsoft.com/office/drawing/2014/main" id="{4E38EE3D-9CD0-B5A7-CB88-6778E58299F2}"/>
                </a:ext>
              </a:extLst>
            </xdr:cNvPr>
            <xdr:cNvSpPr txBox="1"/>
          </xdr:nvSpPr>
          <xdr:spPr>
            <a:xfrm>
              <a:off x="13514439913" y="80535897"/>
              <a:ext cx="3061395"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num>
                      <m:den>
                        <m:r>
                          <a:rPr lang="he-IL"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548" name="TextBox 547">
              <a:extLst>
                <a:ext uri="{FF2B5EF4-FFF2-40B4-BE49-F238E27FC236}">
                  <a16:creationId xmlns:a16="http://schemas.microsoft.com/office/drawing/2014/main" id="{4E38EE3D-9CD0-B5A7-CB88-6778E58299F2}"/>
                </a:ext>
              </a:extLst>
            </xdr:cNvPr>
            <xdr:cNvSpPr txBox="1"/>
          </xdr:nvSpPr>
          <xdr:spPr>
            <a:xfrm>
              <a:off x="13514439913" y="80535897"/>
              <a:ext cx="3061395"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𝑌(𝐾𝑎𝑟𝑘𝑎)=</a:t>
              </a:r>
              <a:r>
                <a:rPr lang="he-IL" sz="1100" b="0" i="0">
                  <a:latin typeface="Cambria Math" panose="02040503050406030204" pitchFamily="18" charset="0"/>
                </a:rPr>
                <a:t>40/2</a:t>
              </a:r>
              <a:r>
                <a:rPr lang="en-US" sz="1100" b="0" i="0">
                  <a:latin typeface="Cambria Math" panose="02040503050406030204" pitchFamily="18" charset="0"/>
                </a:rPr>
                <a:t>−1/2 𝑋→𝑌(𝐾𝑎𝑟𝑘𝑎)=20−0.5𝑋</a:t>
              </a:r>
              <a:endParaRPr lang="en-US" sz="1100"/>
            </a:p>
          </xdr:txBody>
        </xdr:sp>
      </mc:Fallback>
    </mc:AlternateContent>
    <xdr:clientData/>
  </xdr:oneCellAnchor>
  <xdr:twoCellAnchor>
    <xdr:from>
      <xdr:col>13</xdr:col>
      <xdr:colOff>468203</xdr:colOff>
      <xdr:row>957</xdr:row>
      <xdr:rowOff>70230</xdr:rowOff>
    </xdr:from>
    <xdr:to>
      <xdr:col>13</xdr:col>
      <xdr:colOff>479908</xdr:colOff>
      <xdr:row>967</xdr:row>
      <xdr:rowOff>58525</xdr:rowOff>
    </xdr:to>
    <xdr:cxnSp macro="">
      <xdr:nvCxnSpPr>
        <xdr:cNvPr id="550" name="Straight Arrow Connector 549">
          <a:extLst>
            <a:ext uri="{FF2B5EF4-FFF2-40B4-BE49-F238E27FC236}">
              <a16:creationId xmlns:a16="http://schemas.microsoft.com/office/drawing/2014/main" id="{94AAF7A6-711C-B2ED-7452-D4031ECB7EC1}"/>
            </a:ext>
          </a:extLst>
        </xdr:cNvPr>
        <xdr:cNvCxnSpPr/>
      </xdr:nvCxnSpPr>
      <xdr:spPr>
        <a:xfrm flipV="1">
          <a:off x="13508990000" y="82169585"/>
          <a:ext cx="11705" cy="20366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70231</xdr:colOff>
      <xdr:row>956</xdr:row>
      <xdr:rowOff>92939</xdr:rowOff>
    </xdr:from>
    <xdr:ext cx="786142" cy="172227"/>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ABD5225F-832C-C5C9-2078-6E15C17E30FA}"/>
                </a:ext>
              </a:extLst>
            </xdr:cNvPr>
            <xdr:cNvSpPr txBox="1"/>
          </xdr:nvSpPr>
          <xdr:spPr>
            <a:xfrm>
              <a:off x="13508613535" y="81987455"/>
              <a:ext cx="7861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ABD5225F-832C-C5C9-2078-6E15C17E30FA}"/>
                </a:ext>
              </a:extLst>
            </xdr:cNvPr>
            <xdr:cNvSpPr txBox="1"/>
          </xdr:nvSpPr>
          <xdr:spPr>
            <a:xfrm>
              <a:off x="13508613535" y="81987455"/>
              <a:ext cx="7861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10</xdr:col>
      <xdr:colOff>111199</xdr:colOff>
      <xdr:row>965</xdr:row>
      <xdr:rowOff>117050</xdr:rowOff>
    </xdr:from>
    <xdr:to>
      <xdr:col>13</xdr:col>
      <xdr:colOff>714010</xdr:colOff>
      <xdr:row>965</xdr:row>
      <xdr:rowOff>128755</xdr:rowOff>
    </xdr:to>
    <xdr:cxnSp macro="">
      <xdr:nvCxnSpPr>
        <xdr:cNvPr id="552" name="Straight Arrow Connector 551">
          <a:extLst>
            <a:ext uri="{FF2B5EF4-FFF2-40B4-BE49-F238E27FC236}">
              <a16:creationId xmlns:a16="http://schemas.microsoft.com/office/drawing/2014/main" id="{A001F501-FD85-6261-84C1-A22B8F06E839}"/>
            </a:ext>
          </a:extLst>
        </xdr:cNvPr>
        <xdr:cNvCxnSpPr/>
      </xdr:nvCxnSpPr>
      <xdr:spPr>
        <a:xfrm flipV="1">
          <a:off x="13508755898" y="83855115"/>
          <a:ext cx="3078433" cy="117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245807</xdr:colOff>
      <xdr:row>958</xdr:row>
      <xdr:rowOff>128755</xdr:rowOff>
    </xdr:from>
    <xdr:to>
      <xdr:col>13</xdr:col>
      <xdr:colOff>479908</xdr:colOff>
      <xdr:row>965</xdr:row>
      <xdr:rowOff>134608</xdr:rowOff>
    </xdr:to>
    <xdr:cxnSp macro="">
      <xdr:nvCxnSpPr>
        <xdr:cNvPr id="556" name="Straight Connector 555">
          <a:extLst>
            <a:ext uri="{FF2B5EF4-FFF2-40B4-BE49-F238E27FC236}">
              <a16:creationId xmlns:a16="http://schemas.microsoft.com/office/drawing/2014/main" id="{7331DE28-E745-CA47-B2AB-BFC6AE70EECD}"/>
            </a:ext>
          </a:extLst>
        </xdr:cNvPr>
        <xdr:cNvCxnSpPr/>
      </xdr:nvCxnSpPr>
      <xdr:spPr>
        <a:xfrm>
          <a:off x="13508990000" y="82432949"/>
          <a:ext cx="1884516" cy="143972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9</xdr:col>
      <xdr:colOff>216740</xdr:colOff>
      <xdr:row>964</xdr:row>
      <xdr:rowOff>178830</xdr:rowOff>
    </xdr:from>
    <xdr:ext cx="3061395" cy="109582"/>
    <mc:AlternateContent xmlns:mc="http://schemas.openxmlformats.org/markup-compatibility/2006" xmlns:a14="http://schemas.microsoft.com/office/drawing/2010/main">
      <mc:Choice Requires="a14">
        <xdr:sp macro="" textlink="">
          <xdr:nvSpPr>
            <xdr:cNvPr id="557" name="TextBox 556">
              <a:extLst>
                <a:ext uri="{FF2B5EF4-FFF2-40B4-BE49-F238E27FC236}">
                  <a16:creationId xmlns:a16="http://schemas.microsoft.com/office/drawing/2014/main" id="{DD11F8C8-1328-A471-F21F-27D750B4580B}"/>
                </a:ext>
              </a:extLst>
            </xdr:cNvPr>
            <xdr:cNvSpPr txBox="1"/>
          </xdr:nvSpPr>
          <xdr:spPr>
            <a:xfrm rot="1159732">
              <a:off x="13490471865" y="83218410"/>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d>
                      <m:dPr>
                        <m:ctrlPr>
                          <a:rPr lang="en-US" sz="700" b="0" i="1">
                            <a:latin typeface="Cambria Math" panose="02040503050406030204" pitchFamily="18" charset="0"/>
                          </a:rPr>
                        </m:ctrlPr>
                      </m:dPr>
                      <m:e>
                        <m:r>
                          <a:rPr lang="en-US" sz="700" b="0" i="1">
                            <a:latin typeface="Cambria Math" panose="02040503050406030204" pitchFamily="18" charset="0"/>
                          </a:rPr>
                          <m:t>𝑂𝑣𝑑𝑖𝑚</m:t>
                        </m:r>
                      </m:e>
                    </m:d>
                    <m:r>
                      <a:rPr lang="en-US" sz="700" b="0" i="1">
                        <a:latin typeface="Cambria Math" panose="02040503050406030204" pitchFamily="18" charset="0"/>
                      </a:rPr>
                      <m:t>=60−3</m:t>
                    </m:r>
                    <m:r>
                      <a:rPr lang="en-US" sz="700" b="0" i="1">
                        <a:latin typeface="Cambria Math" panose="02040503050406030204" pitchFamily="18" charset="0"/>
                      </a:rPr>
                      <m:t>𝑋</m:t>
                    </m:r>
                  </m:oMath>
                </m:oMathPara>
              </a14:m>
              <a:endParaRPr lang="en-US" sz="700"/>
            </a:p>
          </xdr:txBody>
        </xdr:sp>
      </mc:Choice>
      <mc:Fallback xmlns="">
        <xdr:sp macro="" textlink="">
          <xdr:nvSpPr>
            <xdr:cNvPr id="557" name="TextBox 556">
              <a:extLst>
                <a:ext uri="{FF2B5EF4-FFF2-40B4-BE49-F238E27FC236}">
                  <a16:creationId xmlns:a16="http://schemas.microsoft.com/office/drawing/2014/main" id="{DD11F8C8-1328-A471-F21F-27D750B4580B}"/>
                </a:ext>
              </a:extLst>
            </xdr:cNvPr>
            <xdr:cNvSpPr txBox="1"/>
          </xdr:nvSpPr>
          <xdr:spPr>
            <a:xfrm rot="1159732">
              <a:off x="13490471865" y="83218410"/>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𝑌(𝑂𝑣𝑑𝑖𝑚)=60−3𝑋</a:t>
              </a:r>
              <a:endParaRPr lang="en-US" sz="700"/>
            </a:p>
          </xdr:txBody>
        </xdr:sp>
      </mc:Fallback>
    </mc:AlternateContent>
    <xdr:clientData/>
  </xdr:oneCellAnchor>
  <xdr:twoCellAnchor>
    <xdr:from>
      <xdr:col>10</xdr:col>
      <xdr:colOff>345300</xdr:colOff>
      <xdr:row>961</xdr:row>
      <xdr:rowOff>105345</xdr:rowOff>
    </xdr:from>
    <xdr:to>
      <xdr:col>13</xdr:col>
      <xdr:colOff>503318</xdr:colOff>
      <xdr:row>965</xdr:row>
      <xdr:rowOff>122903</xdr:rowOff>
    </xdr:to>
    <xdr:cxnSp macro="">
      <xdr:nvCxnSpPr>
        <xdr:cNvPr id="558" name="Straight Connector 557">
          <a:extLst>
            <a:ext uri="{FF2B5EF4-FFF2-40B4-BE49-F238E27FC236}">
              <a16:creationId xmlns:a16="http://schemas.microsoft.com/office/drawing/2014/main" id="{46E2633A-21CD-A5A3-538F-2775145991A7}"/>
            </a:ext>
          </a:extLst>
        </xdr:cNvPr>
        <xdr:cNvCxnSpPr/>
      </xdr:nvCxnSpPr>
      <xdr:spPr>
        <a:xfrm>
          <a:off x="13508966590" y="83024055"/>
          <a:ext cx="2633640" cy="83691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12</xdr:col>
      <xdr:colOff>174514</xdr:colOff>
      <xdr:row>973</xdr:row>
      <xdr:rowOff>54094</xdr:rowOff>
    </xdr:from>
    <xdr:ext cx="2048346" cy="125227"/>
    <mc:AlternateContent xmlns:mc="http://schemas.openxmlformats.org/markup-compatibility/2006" xmlns:a14="http://schemas.microsoft.com/office/drawing/2010/main">
      <mc:Choice Requires="a14">
        <xdr:sp macro="" textlink="">
          <xdr:nvSpPr>
            <xdr:cNvPr id="561" name="TextBox 560">
              <a:extLst>
                <a:ext uri="{FF2B5EF4-FFF2-40B4-BE49-F238E27FC236}">
                  <a16:creationId xmlns:a16="http://schemas.microsoft.com/office/drawing/2014/main" id="{3FB0E35F-FCE9-E363-3726-FA5B4418980A}"/>
                </a:ext>
              </a:extLst>
            </xdr:cNvPr>
            <xdr:cNvSpPr txBox="1"/>
          </xdr:nvSpPr>
          <xdr:spPr>
            <a:xfrm>
              <a:off x="13489055002" y="84925964"/>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𝑌</m:t>
                    </m:r>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=20−0.5</m:t>
                    </m:r>
                    <m:r>
                      <a:rPr lang="en-US" sz="800" b="0" i="1">
                        <a:latin typeface="Cambria Math" panose="02040503050406030204" pitchFamily="18" charset="0"/>
                      </a:rPr>
                      <m:t>𝑋</m:t>
                    </m:r>
                  </m:oMath>
                </m:oMathPara>
              </a14:m>
              <a:endParaRPr lang="en-US" sz="800"/>
            </a:p>
          </xdr:txBody>
        </xdr:sp>
      </mc:Choice>
      <mc:Fallback xmlns="">
        <xdr:sp macro="" textlink="">
          <xdr:nvSpPr>
            <xdr:cNvPr id="561" name="TextBox 560">
              <a:extLst>
                <a:ext uri="{FF2B5EF4-FFF2-40B4-BE49-F238E27FC236}">
                  <a16:creationId xmlns:a16="http://schemas.microsoft.com/office/drawing/2014/main" id="{3FB0E35F-FCE9-E363-3726-FA5B4418980A}"/>
                </a:ext>
              </a:extLst>
            </xdr:cNvPr>
            <xdr:cNvSpPr txBox="1"/>
          </xdr:nvSpPr>
          <xdr:spPr>
            <a:xfrm>
              <a:off x="13489055002" y="84925964"/>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𝑌(𝐾𝑎𝑟𝑘𝑎)=20−0.5𝑋</a:t>
              </a:r>
              <a:endParaRPr lang="en-US" sz="800"/>
            </a:p>
          </xdr:txBody>
        </xdr:sp>
      </mc:Fallback>
    </mc:AlternateContent>
    <xdr:clientData/>
  </xdr:oneCellAnchor>
  <xdr:oneCellAnchor>
    <xdr:from>
      <xdr:col>11</xdr:col>
      <xdr:colOff>666092</xdr:colOff>
      <xdr:row>958</xdr:row>
      <xdr:rowOff>65799</xdr:rowOff>
    </xdr:from>
    <xdr:ext cx="3061395" cy="109582"/>
    <mc:AlternateContent xmlns:mc="http://schemas.openxmlformats.org/markup-compatibility/2006" xmlns:a14="http://schemas.microsoft.com/office/drawing/2010/main">
      <mc:Choice Requires="a14">
        <xdr:sp macro="" textlink="">
          <xdr:nvSpPr>
            <xdr:cNvPr id="562" name="TextBox 561">
              <a:extLst>
                <a:ext uri="{FF2B5EF4-FFF2-40B4-BE49-F238E27FC236}">
                  <a16:creationId xmlns:a16="http://schemas.microsoft.com/office/drawing/2014/main" id="{8C68140E-3A21-71E4-A476-9C2881EA3439}"/>
                </a:ext>
              </a:extLst>
            </xdr:cNvPr>
            <xdr:cNvSpPr txBox="1"/>
          </xdr:nvSpPr>
          <xdr:spPr>
            <a:xfrm rot="21287843">
              <a:off x="13507392836" y="82369993"/>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60</m:t>
                    </m:r>
                  </m:oMath>
                </m:oMathPara>
              </a14:m>
              <a:endParaRPr lang="en-US" sz="700"/>
            </a:p>
          </xdr:txBody>
        </xdr:sp>
      </mc:Choice>
      <mc:Fallback xmlns="">
        <xdr:sp macro="" textlink="">
          <xdr:nvSpPr>
            <xdr:cNvPr id="562" name="TextBox 561">
              <a:extLst>
                <a:ext uri="{FF2B5EF4-FFF2-40B4-BE49-F238E27FC236}">
                  <a16:creationId xmlns:a16="http://schemas.microsoft.com/office/drawing/2014/main" id="{8C68140E-3A21-71E4-A476-9C2881EA3439}"/>
                </a:ext>
              </a:extLst>
            </xdr:cNvPr>
            <xdr:cNvSpPr txBox="1"/>
          </xdr:nvSpPr>
          <xdr:spPr>
            <a:xfrm rot="21287843">
              <a:off x="13507392836" y="82369993"/>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60</a:t>
              </a:r>
              <a:endParaRPr lang="en-US" sz="700"/>
            </a:p>
          </xdr:txBody>
        </xdr:sp>
      </mc:Fallback>
    </mc:AlternateContent>
    <xdr:clientData/>
  </xdr:oneCellAnchor>
  <xdr:oneCellAnchor>
    <xdr:from>
      <xdr:col>11</xdr:col>
      <xdr:colOff>695353</xdr:colOff>
      <xdr:row>961</xdr:row>
      <xdr:rowOff>48242</xdr:rowOff>
    </xdr:from>
    <xdr:ext cx="3061395" cy="109582"/>
    <mc:AlternateContent xmlns:mc="http://schemas.openxmlformats.org/markup-compatibility/2006" xmlns:a14="http://schemas.microsoft.com/office/drawing/2010/main">
      <mc:Choice Requires="a14">
        <xdr:sp macro="" textlink="">
          <xdr:nvSpPr>
            <xdr:cNvPr id="563" name="TextBox 562">
              <a:extLst>
                <a:ext uri="{FF2B5EF4-FFF2-40B4-BE49-F238E27FC236}">
                  <a16:creationId xmlns:a16="http://schemas.microsoft.com/office/drawing/2014/main" id="{365D8996-428A-3B83-8773-B5FC8EE9F4F4}"/>
                </a:ext>
              </a:extLst>
            </xdr:cNvPr>
            <xdr:cNvSpPr txBox="1"/>
          </xdr:nvSpPr>
          <xdr:spPr>
            <a:xfrm rot="21287843">
              <a:off x="13507363575" y="82966952"/>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20</m:t>
                    </m:r>
                  </m:oMath>
                </m:oMathPara>
              </a14:m>
              <a:endParaRPr lang="en-US" sz="700"/>
            </a:p>
          </xdr:txBody>
        </xdr:sp>
      </mc:Choice>
      <mc:Fallback xmlns="">
        <xdr:sp macro="" textlink="">
          <xdr:nvSpPr>
            <xdr:cNvPr id="563" name="TextBox 562">
              <a:extLst>
                <a:ext uri="{FF2B5EF4-FFF2-40B4-BE49-F238E27FC236}">
                  <a16:creationId xmlns:a16="http://schemas.microsoft.com/office/drawing/2014/main" id="{365D8996-428A-3B83-8773-B5FC8EE9F4F4}"/>
                </a:ext>
              </a:extLst>
            </xdr:cNvPr>
            <xdr:cNvSpPr txBox="1"/>
          </xdr:nvSpPr>
          <xdr:spPr>
            <a:xfrm rot="21287843">
              <a:off x="13507363575" y="82966952"/>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20</a:t>
              </a:r>
              <a:endParaRPr lang="en-US" sz="700"/>
            </a:p>
          </xdr:txBody>
        </xdr:sp>
      </mc:Fallback>
    </mc:AlternateContent>
    <xdr:clientData/>
  </xdr:oneCellAnchor>
  <xdr:oneCellAnchor>
    <xdr:from>
      <xdr:col>9</xdr:col>
      <xdr:colOff>355907</xdr:colOff>
      <xdr:row>965</xdr:row>
      <xdr:rowOff>165292</xdr:rowOff>
    </xdr:from>
    <xdr:ext cx="3061395" cy="109582"/>
    <mc:AlternateContent xmlns:mc="http://schemas.openxmlformats.org/markup-compatibility/2006" xmlns:a14="http://schemas.microsoft.com/office/drawing/2010/main">
      <mc:Choice Requires="a14">
        <xdr:sp macro="" textlink="">
          <xdr:nvSpPr>
            <xdr:cNvPr id="564" name="TextBox 563">
              <a:extLst>
                <a:ext uri="{FF2B5EF4-FFF2-40B4-BE49-F238E27FC236}">
                  <a16:creationId xmlns:a16="http://schemas.microsoft.com/office/drawing/2014/main" id="{579774DB-828B-6D26-C4B1-3D4EF1335605}"/>
                </a:ext>
              </a:extLst>
            </xdr:cNvPr>
            <xdr:cNvSpPr txBox="1"/>
          </xdr:nvSpPr>
          <xdr:spPr>
            <a:xfrm rot="21287843">
              <a:off x="13509353436" y="83903357"/>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20</m:t>
                    </m:r>
                  </m:oMath>
                </m:oMathPara>
              </a14:m>
              <a:endParaRPr lang="en-US" sz="700"/>
            </a:p>
          </xdr:txBody>
        </xdr:sp>
      </mc:Choice>
      <mc:Fallback xmlns="">
        <xdr:sp macro="" textlink="">
          <xdr:nvSpPr>
            <xdr:cNvPr id="564" name="TextBox 563">
              <a:extLst>
                <a:ext uri="{FF2B5EF4-FFF2-40B4-BE49-F238E27FC236}">
                  <a16:creationId xmlns:a16="http://schemas.microsoft.com/office/drawing/2014/main" id="{579774DB-828B-6D26-C4B1-3D4EF1335605}"/>
                </a:ext>
              </a:extLst>
            </xdr:cNvPr>
            <xdr:cNvSpPr txBox="1"/>
          </xdr:nvSpPr>
          <xdr:spPr>
            <a:xfrm rot="21287843">
              <a:off x="13509353436" y="83903357"/>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20</a:t>
              </a:r>
              <a:endParaRPr lang="en-US" sz="700"/>
            </a:p>
          </xdr:txBody>
        </xdr:sp>
      </mc:Fallback>
    </mc:AlternateContent>
    <xdr:clientData/>
  </xdr:oneCellAnchor>
  <xdr:oneCellAnchor>
    <xdr:from>
      <xdr:col>8</xdr:col>
      <xdr:colOff>508073</xdr:colOff>
      <xdr:row>965</xdr:row>
      <xdr:rowOff>153587</xdr:rowOff>
    </xdr:from>
    <xdr:ext cx="3061395" cy="109582"/>
    <mc:AlternateContent xmlns:mc="http://schemas.openxmlformats.org/markup-compatibility/2006" xmlns:a14="http://schemas.microsoft.com/office/drawing/2010/main">
      <mc:Choice Requires="a14">
        <xdr:sp macro="" textlink="">
          <xdr:nvSpPr>
            <xdr:cNvPr id="565" name="TextBox 564">
              <a:extLst>
                <a:ext uri="{FF2B5EF4-FFF2-40B4-BE49-F238E27FC236}">
                  <a16:creationId xmlns:a16="http://schemas.microsoft.com/office/drawing/2014/main" id="{29AE270F-8B64-CD22-0BDD-0871B108B6C4}"/>
                </a:ext>
              </a:extLst>
            </xdr:cNvPr>
            <xdr:cNvSpPr txBox="1"/>
          </xdr:nvSpPr>
          <xdr:spPr>
            <a:xfrm rot="21287843">
              <a:off x="13510026477" y="83891652"/>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40</m:t>
                    </m:r>
                  </m:oMath>
                </m:oMathPara>
              </a14:m>
              <a:endParaRPr lang="en-US" sz="700"/>
            </a:p>
          </xdr:txBody>
        </xdr:sp>
      </mc:Choice>
      <mc:Fallback xmlns="">
        <xdr:sp macro="" textlink="">
          <xdr:nvSpPr>
            <xdr:cNvPr id="565" name="TextBox 564">
              <a:extLst>
                <a:ext uri="{FF2B5EF4-FFF2-40B4-BE49-F238E27FC236}">
                  <a16:creationId xmlns:a16="http://schemas.microsoft.com/office/drawing/2014/main" id="{29AE270F-8B64-CD22-0BDD-0871B108B6C4}"/>
                </a:ext>
              </a:extLst>
            </xdr:cNvPr>
            <xdr:cNvSpPr txBox="1"/>
          </xdr:nvSpPr>
          <xdr:spPr>
            <a:xfrm rot="21287843">
              <a:off x="13510026477" y="83891652"/>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40</a:t>
              </a:r>
              <a:endParaRPr lang="en-US" sz="700"/>
            </a:p>
          </xdr:txBody>
        </xdr:sp>
      </mc:Fallback>
    </mc:AlternateContent>
    <xdr:clientData/>
  </xdr:oneCellAnchor>
  <xdr:twoCellAnchor>
    <xdr:from>
      <xdr:col>11</xdr:col>
      <xdr:colOff>754977</xdr:colOff>
      <xdr:row>963</xdr:row>
      <xdr:rowOff>58525</xdr:rowOff>
    </xdr:from>
    <xdr:to>
      <xdr:col>12</xdr:col>
      <xdr:colOff>46821</xdr:colOff>
      <xdr:row>964</xdr:row>
      <xdr:rowOff>0</xdr:rowOff>
    </xdr:to>
    <xdr:sp macro="" textlink="">
      <xdr:nvSpPr>
        <xdr:cNvPr id="566" name="Oval 565">
          <a:extLst>
            <a:ext uri="{FF2B5EF4-FFF2-40B4-BE49-F238E27FC236}">
              <a16:creationId xmlns:a16="http://schemas.microsoft.com/office/drawing/2014/main" id="{3852A7B1-7B16-2CFF-900D-1F334ACE4D26}"/>
            </a:ext>
          </a:extLst>
        </xdr:cNvPr>
        <xdr:cNvSpPr/>
      </xdr:nvSpPr>
      <xdr:spPr>
        <a:xfrm>
          <a:off x="13510248295" y="83386912"/>
          <a:ext cx="117051" cy="146314"/>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11</xdr:col>
      <xdr:colOff>94099</xdr:colOff>
      <xdr:row>969</xdr:row>
      <xdr:rowOff>13303</xdr:rowOff>
    </xdr:from>
    <xdr:ext cx="2048346" cy="125227"/>
    <mc:AlternateContent xmlns:mc="http://schemas.openxmlformats.org/markup-compatibility/2006" xmlns:a14="http://schemas.microsoft.com/office/drawing/2010/main">
      <mc:Choice Requires="a14">
        <xdr:sp macro="" textlink="">
          <xdr:nvSpPr>
            <xdr:cNvPr id="567" name="TextBox 566">
              <a:extLst>
                <a:ext uri="{FF2B5EF4-FFF2-40B4-BE49-F238E27FC236}">
                  <a16:creationId xmlns:a16="http://schemas.microsoft.com/office/drawing/2014/main" id="{47F59AD6-0B03-CE68-386D-1B2354FD2894}"/>
                </a:ext>
              </a:extLst>
            </xdr:cNvPr>
            <xdr:cNvSpPr txBox="1"/>
          </xdr:nvSpPr>
          <xdr:spPr>
            <a:xfrm>
              <a:off x="13508977878" y="84570722"/>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20−0.5</m:t>
                    </m:r>
                    <m:r>
                      <a:rPr lang="en-US" sz="800" b="0" i="1">
                        <a:latin typeface="Cambria Math" panose="02040503050406030204" pitchFamily="18" charset="0"/>
                      </a:rPr>
                      <m:t>𝑋</m:t>
                    </m:r>
                    <m:r>
                      <a:rPr lang="he-IL" sz="800" b="0" i="1">
                        <a:latin typeface="Cambria Math" panose="02040503050406030204" pitchFamily="18" charset="0"/>
                      </a:rPr>
                      <m:t>=60−3</m:t>
                    </m:r>
                    <m:r>
                      <a:rPr lang="en-US" sz="800" b="0" i="1">
                        <a:latin typeface="Cambria Math" panose="02040503050406030204" pitchFamily="18" charset="0"/>
                      </a:rPr>
                      <m:t>𝑋</m:t>
                    </m:r>
                  </m:oMath>
                </m:oMathPara>
              </a14:m>
              <a:endParaRPr lang="en-US" sz="800"/>
            </a:p>
          </xdr:txBody>
        </xdr:sp>
      </mc:Choice>
      <mc:Fallback xmlns="">
        <xdr:sp macro="" textlink="">
          <xdr:nvSpPr>
            <xdr:cNvPr id="567" name="TextBox 566">
              <a:extLst>
                <a:ext uri="{FF2B5EF4-FFF2-40B4-BE49-F238E27FC236}">
                  <a16:creationId xmlns:a16="http://schemas.microsoft.com/office/drawing/2014/main" id="{47F59AD6-0B03-CE68-386D-1B2354FD2894}"/>
                </a:ext>
              </a:extLst>
            </xdr:cNvPr>
            <xdr:cNvSpPr txBox="1"/>
          </xdr:nvSpPr>
          <xdr:spPr>
            <a:xfrm>
              <a:off x="13508977878" y="84570722"/>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20−0.5𝑋</a:t>
              </a:r>
              <a:r>
                <a:rPr lang="he-IL" sz="800" b="0" i="0">
                  <a:latin typeface="Cambria Math" panose="02040503050406030204" pitchFamily="18" charset="0"/>
                </a:rPr>
                <a:t>=60−3</a:t>
              </a:r>
              <a:r>
                <a:rPr lang="en-US" sz="800" b="0" i="0">
                  <a:latin typeface="Cambria Math" panose="02040503050406030204" pitchFamily="18" charset="0"/>
                </a:rPr>
                <a:t>𝑋</a:t>
              </a:r>
              <a:endParaRPr lang="en-US" sz="800"/>
            </a:p>
          </xdr:txBody>
        </xdr:sp>
      </mc:Fallback>
    </mc:AlternateContent>
    <xdr:clientData/>
  </xdr:oneCellAnchor>
  <xdr:oneCellAnchor>
    <xdr:from>
      <xdr:col>11</xdr:col>
      <xdr:colOff>94099</xdr:colOff>
      <xdr:row>970</xdr:row>
      <xdr:rowOff>77681</xdr:rowOff>
    </xdr:from>
    <xdr:ext cx="2048346" cy="125227"/>
    <mc:AlternateContent xmlns:mc="http://schemas.openxmlformats.org/markup-compatibility/2006" xmlns:a14="http://schemas.microsoft.com/office/drawing/2010/main">
      <mc:Choice Requires="a14">
        <xdr:sp macro="" textlink="">
          <xdr:nvSpPr>
            <xdr:cNvPr id="568" name="TextBox 567">
              <a:extLst>
                <a:ext uri="{FF2B5EF4-FFF2-40B4-BE49-F238E27FC236}">
                  <a16:creationId xmlns:a16="http://schemas.microsoft.com/office/drawing/2014/main" id="{A3C9A8F2-FB25-BA6B-1621-51D01D3FECF9}"/>
                </a:ext>
              </a:extLst>
            </xdr:cNvPr>
            <xdr:cNvSpPr txBox="1"/>
          </xdr:nvSpPr>
          <xdr:spPr>
            <a:xfrm>
              <a:off x="13508977878" y="84839939"/>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𝑋</m:t>
                    </m:r>
                    <m:r>
                      <a:rPr lang="en-US" sz="800" b="0" i="1">
                        <a:latin typeface="Cambria Math" panose="02040503050406030204" pitchFamily="18" charset="0"/>
                      </a:rPr>
                      <m:t>=16→</m:t>
                    </m:r>
                    <m:r>
                      <a:rPr lang="en-US" sz="800" b="0" i="1">
                        <a:latin typeface="Cambria Math" panose="02040503050406030204" pitchFamily="18" charset="0"/>
                      </a:rPr>
                      <m:t>𝑌</m:t>
                    </m:r>
                    <m:r>
                      <a:rPr lang="en-US" sz="800" b="0" i="1">
                        <a:latin typeface="Cambria Math" panose="02040503050406030204" pitchFamily="18" charset="0"/>
                      </a:rPr>
                      <m:t>=60−3∗16=12</m:t>
                    </m:r>
                  </m:oMath>
                </m:oMathPara>
              </a14:m>
              <a:endParaRPr lang="en-US" sz="800"/>
            </a:p>
          </xdr:txBody>
        </xdr:sp>
      </mc:Choice>
      <mc:Fallback xmlns="">
        <xdr:sp macro="" textlink="">
          <xdr:nvSpPr>
            <xdr:cNvPr id="568" name="TextBox 567">
              <a:extLst>
                <a:ext uri="{FF2B5EF4-FFF2-40B4-BE49-F238E27FC236}">
                  <a16:creationId xmlns:a16="http://schemas.microsoft.com/office/drawing/2014/main" id="{A3C9A8F2-FB25-BA6B-1621-51D01D3FECF9}"/>
                </a:ext>
              </a:extLst>
            </xdr:cNvPr>
            <xdr:cNvSpPr txBox="1"/>
          </xdr:nvSpPr>
          <xdr:spPr>
            <a:xfrm>
              <a:off x="13508977878" y="84839939"/>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𝑋=16→𝑌=60−3∗16=12</a:t>
              </a:r>
              <a:endParaRPr lang="en-US" sz="800"/>
            </a:p>
          </xdr:txBody>
        </xdr:sp>
      </mc:Fallback>
    </mc:AlternateContent>
    <xdr:clientData/>
  </xdr:oneCellAnchor>
  <xdr:oneCellAnchor>
    <xdr:from>
      <xdr:col>10</xdr:col>
      <xdr:colOff>104248</xdr:colOff>
      <xdr:row>965</xdr:row>
      <xdr:rowOff>141881</xdr:rowOff>
    </xdr:from>
    <xdr:ext cx="3061395" cy="109582"/>
    <mc:AlternateContent xmlns:mc="http://schemas.openxmlformats.org/markup-compatibility/2006" xmlns:a14="http://schemas.microsoft.com/office/drawing/2010/main">
      <mc:Choice Requires="a14">
        <xdr:sp macro="" textlink="">
          <xdr:nvSpPr>
            <xdr:cNvPr id="569" name="TextBox 568">
              <a:extLst>
                <a:ext uri="{FF2B5EF4-FFF2-40B4-BE49-F238E27FC236}">
                  <a16:creationId xmlns:a16="http://schemas.microsoft.com/office/drawing/2014/main" id="{FD8D8D32-89F8-C1CB-65ED-A739C5421476}"/>
                </a:ext>
              </a:extLst>
            </xdr:cNvPr>
            <xdr:cNvSpPr txBox="1"/>
          </xdr:nvSpPr>
          <xdr:spPr>
            <a:xfrm rot="21287843">
              <a:off x="13508779887" y="83879946"/>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16</m:t>
                    </m:r>
                  </m:oMath>
                </m:oMathPara>
              </a14:m>
              <a:endParaRPr lang="en-US" sz="700"/>
            </a:p>
          </xdr:txBody>
        </xdr:sp>
      </mc:Choice>
      <mc:Fallback xmlns="">
        <xdr:sp macro="" textlink="">
          <xdr:nvSpPr>
            <xdr:cNvPr id="569" name="TextBox 568">
              <a:extLst>
                <a:ext uri="{FF2B5EF4-FFF2-40B4-BE49-F238E27FC236}">
                  <a16:creationId xmlns:a16="http://schemas.microsoft.com/office/drawing/2014/main" id="{FD8D8D32-89F8-C1CB-65ED-A739C5421476}"/>
                </a:ext>
              </a:extLst>
            </xdr:cNvPr>
            <xdr:cNvSpPr txBox="1"/>
          </xdr:nvSpPr>
          <xdr:spPr>
            <a:xfrm rot="21287843">
              <a:off x="13508779887" y="83879946"/>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16</a:t>
              </a:r>
              <a:endParaRPr lang="en-US" sz="700"/>
            </a:p>
          </xdr:txBody>
        </xdr:sp>
      </mc:Fallback>
    </mc:AlternateContent>
    <xdr:clientData/>
  </xdr:oneCellAnchor>
  <xdr:oneCellAnchor>
    <xdr:from>
      <xdr:col>11</xdr:col>
      <xdr:colOff>660239</xdr:colOff>
      <xdr:row>963</xdr:row>
      <xdr:rowOff>71652</xdr:rowOff>
    </xdr:from>
    <xdr:ext cx="3061395" cy="109582"/>
    <mc:AlternateContent xmlns:mc="http://schemas.openxmlformats.org/markup-compatibility/2006" xmlns:a14="http://schemas.microsoft.com/office/drawing/2010/main">
      <mc:Choice Requires="a14">
        <xdr:sp macro="" textlink="">
          <xdr:nvSpPr>
            <xdr:cNvPr id="570" name="TextBox 569">
              <a:extLst>
                <a:ext uri="{FF2B5EF4-FFF2-40B4-BE49-F238E27FC236}">
                  <a16:creationId xmlns:a16="http://schemas.microsoft.com/office/drawing/2014/main" id="{C75BCDDC-9608-A142-8346-3A4EF6415B4E}"/>
                </a:ext>
              </a:extLst>
            </xdr:cNvPr>
            <xdr:cNvSpPr txBox="1"/>
          </xdr:nvSpPr>
          <xdr:spPr>
            <a:xfrm rot="21287843">
              <a:off x="13507398689" y="83400039"/>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12</m:t>
                    </m:r>
                  </m:oMath>
                </m:oMathPara>
              </a14:m>
              <a:endParaRPr lang="en-US" sz="700"/>
            </a:p>
          </xdr:txBody>
        </xdr:sp>
      </mc:Choice>
      <mc:Fallback xmlns="">
        <xdr:sp macro="" textlink="">
          <xdr:nvSpPr>
            <xdr:cNvPr id="570" name="TextBox 569">
              <a:extLst>
                <a:ext uri="{FF2B5EF4-FFF2-40B4-BE49-F238E27FC236}">
                  <a16:creationId xmlns:a16="http://schemas.microsoft.com/office/drawing/2014/main" id="{C75BCDDC-9608-A142-8346-3A4EF6415B4E}"/>
                </a:ext>
              </a:extLst>
            </xdr:cNvPr>
            <xdr:cNvSpPr txBox="1"/>
          </xdr:nvSpPr>
          <xdr:spPr>
            <a:xfrm rot="21287843">
              <a:off x="13507398689" y="83400039"/>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12</a:t>
              </a:r>
              <a:endParaRPr lang="en-US" sz="700"/>
            </a:p>
          </xdr:txBody>
        </xdr:sp>
      </mc:Fallback>
    </mc:AlternateContent>
    <xdr:clientData/>
  </xdr:oneCellAnchor>
  <xdr:twoCellAnchor>
    <xdr:from>
      <xdr:col>11</xdr:col>
      <xdr:colOff>796360</xdr:colOff>
      <xdr:row>963</xdr:row>
      <xdr:rowOff>128335</xdr:rowOff>
    </xdr:from>
    <xdr:to>
      <xdr:col>13</xdr:col>
      <xdr:colOff>477027</xdr:colOff>
      <xdr:row>963</xdr:row>
      <xdr:rowOff>130739</xdr:rowOff>
    </xdr:to>
    <xdr:cxnSp macro="">
      <xdr:nvCxnSpPr>
        <xdr:cNvPr id="572" name="Straight Connector 571">
          <a:extLst>
            <a:ext uri="{FF2B5EF4-FFF2-40B4-BE49-F238E27FC236}">
              <a16:creationId xmlns:a16="http://schemas.microsoft.com/office/drawing/2014/main" id="{A0678B5E-2364-558D-4DB3-67CF507F856E}"/>
            </a:ext>
          </a:extLst>
        </xdr:cNvPr>
        <xdr:cNvCxnSpPr/>
      </xdr:nvCxnSpPr>
      <xdr:spPr>
        <a:xfrm>
          <a:off x="13508992881" y="83456722"/>
          <a:ext cx="1331082" cy="240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802213</xdr:colOff>
      <xdr:row>964</xdr:row>
      <xdr:rowOff>7836</xdr:rowOff>
    </xdr:from>
    <xdr:to>
      <xdr:col>11</xdr:col>
      <xdr:colOff>807650</xdr:colOff>
      <xdr:row>965</xdr:row>
      <xdr:rowOff>122903</xdr:rowOff>
    </xdr:to>
    <xdr:cxnSp macro="">
      <xdr:nvCxnSpPr>
        <xdr:cNvPr id="573" name="Straight Connector 572">
          <a:extLst>
            <a:ext uri="{FF2B5EF4-FFF2-40B4-BE49-F238E27FC236}">
              <a16:creationId xmlns:a16="http://schemas.microsoft.com/office/drawing/2014/main" id="{2AE4C835-23BC-2260-6B55-8876E77585E3}"/>
            </a:ext>
          </a:extLst>
        </xdr:cNvPr>
        <xdr:cNvCxnSpPr/>
      </xdr:nvCxnSpPr>
      <xdr:spPr>
        <a:xfrm flipV="1">
          <a:off x="13510312673" y="83541062"/>
          <a:ext cx="5437" cy="3199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66209</xdr:colOff>
      <xdr:row>961</xdr:row>
      <xdr:rowOff>150266</xdr:rowOff>
    </xdr:from>
    <xdr:to>
      <xdr:col>13</xdr:col>
      <xdr:colOff>475037</xdr:colOff>
      <xdr:row>963</xdr:row>
      <xdr:rowOff>140751</xdr:rowOff>
    </xdr:to>
    <xdr:cxnSp macro="">
      <xdr:nvCxnSpPr>
        <xdr:cNvPr id="577" name="Straight Connector 576">
          <a:extLst>
            <a:ext uri="{FF2B5EF4-FFF2-40B4-BE49-F238E27FC236}">
              <a16:creationId xmlns:a16="http://schemas.microsoft.com/office/drawing/2014/main" id="{FA68B4E5-35BB-5FA6-1D86-2800D1CBE389}"/>
            </a:ext>
          </a:extLst>
        </xdr:cNvPr>
        <xdr:cNvCxnSpPr/>
      </xdr:nvCxnSpPr>
      <xdr:spPr>
        <a:xfrm>
          <a:off x="13489978780" y="82579083"/>
          <a:ext cx="1232873" cy="397660"/>
        </a:xfrm>
        <a:prstGeom prst="line">
          <a:avLst/>
        </a:prstGeom>
        <a:ln w="57150"/>
      </xdr:spPr>
      <xdr:style>
        <a:lnRef idx="3">
          <a:schemeClr val="accent4"/>
        </a:lnRef>
        <a:fillRef idx="0">
          <a:schemeClr val="accent4"/>
        </a:fillRef>
        <a:effectRef idx="2">
          <a:schemeClr val="accent4"/>
        </a:effectRef>
        <a:fontRef idx="minor">
          <a:schemeClr val="tx1"/>
        </a:fontRef>
      </xdr:style>
    </xdr:cxnSp>
    <xdr:clientData/>
  </xdr:twoCellAnchor>
  <xdr:twoCellAnchor>
    <xdr:from>
      <xdr:col>11</xdr:col>
      <xdr:colOff>305381</xdr:colOff>
      <xdr:row>963</xdr:row>
      <xdr:rowOff>182344</xdr:rowOff>
    </xdr:from>
    <xdr:to>
      <xdr:col>11</xdr:col>
      <xdr:colOff>771949</xdr:colOff>
      <xdr:row>965</xdr:row>
      <xdr:rowOff>135725</xdr:rowOff>
    </xdr:to>
    <xdr:cxnSp macro="">
      <xdr:nvCxnSpPr>
        <xdr:cNvPr id="580" name="Straight Connector 579">
          <a:extLst>
            <a:ext uri="{FF2B5EF4-FFF2-40B4-BE49-F238E27FC236}">
              <a16:creationId xmlns:a16="http://schemas.microsoft.com/office/drawing/2014/main" id="{78BECF0D-BD5A-40F1-D992-0DA252754950}"/>
            </a:ext>
          </a:extLst>
        </xdr:cNvPr>
        <xdr:cNvCxnSpPr>
          <a:stCxn id="566" idx="5"/>
        </xdr:cNvCxnSpPr>
      </xdr:nvCxnSpPr>
      <xdr:spPr>
        <a:xfrm>
          <a:off x="13491329959" y="83018336"/>
          <a:ext cx="466568" cy="360557"/>
        </a:xfrm>
        <a:prstGeom prst="line">
          <a:avLst/>
        </a:prstGeom>
        <a:ln w="57150"/>
      </xdr:spPr>
      <xdr:style>
        <a:lnRef idx="3">
          <a:schemeClr val="accent4"/>
        </a:lnRef>
        <a:fillRef idx="0">
          <a:schemeClr val="accent4"/>
        </a:fillRef>
        <a:effectRef idx="2">
          <a:schemeClr val="accent4"/>
        </a:effectRef>
        <a:fontRef idx="minor">
          <a:schemeClr val="tx1"/>
        </a:fontRef>
      </xdr:style>
    </xdr:cxnSp>
    <xdr:clientData/>
  </xdr:twoCellAnchor>
  <xdr:oneCellAnchor>
    <xdr:from>
      <xdr:col>11</xdr:col>
      <xdr:colOff>518675</xdr:colOff>
      <xdr:row>961</xdr:row>
      <xdr:rowOff>117109</xdr:rowOff>
    </xdr:from>
    <xdr:ext cx="2048346" cy="125227"/>
    <mc:AlternateContent xmlns:mc="http://schemas.openxmlformats.org/markup-compatibility/2006" xmlns:a14="http://schemas.microsoft.com/office/drawing/2010/main">
      <mc:Choice Requires="a14">
        <xdr:sp macro="" textlink="">
          <xdr:nvSpPr>
            <xdr:cNvPr id="584" name="TextBox 583">
              <a:extLst>
                <a:ext uri="{FF2B5EF4-FFF2-40B4-BE49-F238E27FC236}">
                  <a16:creationId xmlns:a16="http://schemas.microsoft.com/office/drawing/2014/main" id="{96F1608B-BE88-3AC7-2F68-9A802A967AAC}"/>
                </a:ext>
              </a:extLst>
            </xdr:cNvPr>
            <xdr:cNvSpPr txBox="1"/>
          </xdr:nvSpPr>
          <xdr:spPr>
            <a:xfrm rot="1187293">
              <a:off x="13489534887" y="82545926"/>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𝑌</m:t>
                    </m:r>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=20−0.5</m:t>
                    </m:r>
                    <m:r>
                      <a:rPr lang="en-US" sz="800" b="0" i="1">
                        <a:latin typeface="Cambria Math" panose="02040503050406030204" pitchFamily="18" charset="0"/>
                      </a:rPr>
                      <m:t>𝑋</m:t>
                    </m:r>
                  </m:oMath>
                </m:oMathPara>
              </a14:m>
              <a:endParaRPr lang="en-US" sz="800"/>
            </a:p>
          </xdr:txBody>
        </xdr:sp>
      </mc:Choice>
      <mc:Fallback xmlns="">
        <xdr:sp macro="" textlink="">
          <xdr:nvSpPr>
            <xdr:cNvPr id="584" name="TextBox 583">
              <a:extLst>
                <a:ext uri="{FF2B5EF4-FFF2-40B4-BE49-F238E27FC236}">
                  <a16:creationId xmlns:a16="http://schemas.microsoft.com/office/drawing/2014/main" id="{96F1608B-BE88-3AC7-2F68-9A802A967AAC}"/>
                </a:ext>
              </a:extLst>
            </xdr:cNvPr>
            <xdr:cNvSpPr txBox="1"/>
          </xdr:nvSpPr>
          <xdr:spPr>
            <a:xfrm rot="1187293">
              <a:off x="13489534887" y="82545926"/>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𝑌(𝐾𝑎𝑟𝑘𝑎)=20−0.5𝑋</a:t>
              </a:r>
              <a:endParaRPr lang="en-US" sz="800"/>
            </a:p>
          </xdr:txBody>
        </xdr:sp>
      </mc:Fallback>
    </mc:AlternateContent>
    <xdr:clientData/>
  </xdr:oneCellAnchor>
  <xdr:oneCellAnchor>
    <xdr:from>
      <xdr:col>11</xdr:col>
      <xdr:colOff>560900</xdr:colOff>
      <xdr:row>974</xdr:row>
      <xdr:rowOff>47951</xdr:rowOff>
    </xdr:from>
    <xdr:ext cx="3061395" cy="109582"/>
    <mc:AlternateContent xmlns:mc="http://schemas.openxmlformats.org/markup-compatibility/2006" xmlns:a14="http://schemas.microsoft.com/office/drawing/2010/main">
      <mc:Choice Requires="a14">
        <xdr:sp macro="" textlink="">
          <xdr:nvSpPr>
            <xdr:cNvPr id="585" name="TextBox 584">
              <a:extLst>
                <a:ext uri="{FF2B5EF4-FFF2-40B4-BE49-F238E27FC236}">
                  <a16:creationId xmlns:a16="http://schemas.microsoft.com/office/drawing/2014/main" id="{9C83AA17-D417-61CC-CD55-0FB178E42604}"/>
                </a:ext>
              </a:extLst>
            </xdr:cNvPr>
            <xdr:cNvSpPr txBox="1"/>
          </xdr:nvSpPr>
          <xdr:spPr>
            <a:xfrm>
              <a:off x="13488479613" y="85123409"/>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d>
                      <m:dPr>
                        <m:ctrlPr>
                          <a:rPr lang="en-US" sz="700" b="0" i="1">
                            <a:latin typeface="Cambria Math" panose="02040503050406030204" pitchFamily="18" charset="0"/>
                          </a:rPr>
                        </m:ctrlPr>
                      </m:dPr>
                      <m:e>
                        <m:r>
                          <a:rPr lang="en-US" sz="700" b="0" i="1">
                            <a:latin typeface="Cambria Math" panose="02040503050406030204" pitchFamily="18" charset="0"/>
                          </a:rPr>
                          <m:t>𝑂𝑣𝑑𝑖𝑚</m:t>
                        </m:r>
                      </m:e>
                    </m:d>
                    <m:r>
                      <a:rPr lang="en-US" sz="700" b="0" i="1">
                        <a:latin typeface="Cambria Math" panose="02040503050406030204" pitchFamily="18" charset="0"/>
                      </a:rPr>
                      <m:t>=60−3</m:t>
                    </m:r>
                    <m:r>
                      <a:rPr lang="en-US" sz="700" b="0" i="1">
                        <a:latin typeface="Cambria Math" panose="02040503050406030204" pitchFamily="18" charset="0"/>
                      </a:rPr>
                      <m:t>𝑋</m:t>
                    </m:r>
                  </m:oMath>
                </m:oMathPara>
              </a14:m>
              <a:endParaRPr lang="en-US" sz="700"/>
            </a:p>
          </xdr:txBody>
        </xdr:sp>
      </mc:Choice>
      <mc:Fallback xmlns="">
        <xdr:sp macro="" textlink="">
          <xdr:nvSpPr>
            <xdr:cNvPr id="585" name="TextBox 584">
              <a:extLst>
                <a:ext uri="{FF2B5EF4-FFF2-40B4-BE49-F238E27FC236}">
                  <a16:creationId xmlns:a16="http://schemas.microsoft.com/office/drawing/2014/main" id="{9C83AA17-D417-61CC-CD55-0FB178E42604}"/>
                </a:ext>
              </a:extLst>
            </xdr:cNvPr>
            <xdr:cNvSpPr txBox="1"/>
          </xdr:nvSpPr>
          <xdr:spPr>
            <a:xfrm>
              <a:off x="13488479613" y="85123409"/>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𝑌(𝑂𝑣𝑑𝑖𝑚)=60−3𝑋</a:t>
              </a:r>
              <a:endParaRPr lang="en-US" sz="700"/>
            </a:p>
          </xdr:txBody>
        </xdr:sp>
      </mc:Fallback>
    </mc:AlternateContent>
    <xdr:clientData/>
  </xdr:oneCellAnchor>
  <xdr:twoCellAnchor>
    <xdr:from>
      <xdr:col>11</xdr:col>
      <xdr:colOff>577850</xdr:colOff>
      <xdr:row>962</xdr:row>
      <xdr:rowOff>57150</xdr:rowOff>
    </xdr:from>
    <xdr:to>
      <xdr:col>11</xdr:col>
      <xdr:colOff>781050</xdr:colOff>
      <xdr:row>963</xdr:row>
      <xdr:rowOff>63500</xdr:rowOff>
    </xdr:to>
    <xdr:cxnSp macro="">
      <xdr:nvCxnSpPr>
        <xdr:cNvPr id="588" name="Straight Arrow Connector 587">
          <a:extLst>
            <a:ext uri="{FF2B5EF4-FFF2-40B4-BE49-F238E27FC236}">
              <a16:creationId xmlns:a16="http://schemas.microsoft.com/office/drawing/2014/main" id="{8641A1D0-BD87-5FAF-9852-F62A66E3CBA5}"/>
            </a:ext>
          </a:extLst>
        </xdr:cNvPr>
        <xdr:cNvCxnSpPr/>
      </xdr:nvCxnSpPr>
      <xdr:spPr>
        <a:xfrm flipH="1">
          <a:off x="13515130450" y="82530950"/>
          <a:ext cx="203200"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647027</xdr:colOff>
      <xdr:row>960</xdr:row>
      <xdr:rowOff>64875</xdr:rowOff>
    </xdr:from>
    <xdr:to>
      <xdr:col>14</xdr:col>
      <xdr:colOff>764371</xdr:colOff>
      <xdr:row>961</xdr:row>
      <xdr:rowOff>6350</xdr:rowOff>
    </xdr:to>
    <xdr:sp macro="" textlink="">
      <xdr:nvSpPr>
        <xdr:cNvPr id="590" name="Oval 589">
          <a:extLst>
            <a:ext uri="{FF2B5EF4-FFF2-40B4-BE49-F238E27FC236}">
              <a16:creationId xmlns:a16="http://schemas.microsoft.com/office/drawing/2014/main" id="{AB875D19-A64D-E37A-D560-B60DE3F6DBF4}"/>
            </a:ext>
          </a:extLst>
        </xdr:cNvPr>
        <xdr:cNvSpPr/>
      </xdr:nvSpPr>
      <xdr:spPr>
        <a:xfrm>
          <a:off x="13512670629" y="82132275"/>
          <a:ext cx="117344" cy="14467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209288</xdr:colOff>
      <xdr:row>1202</xdr:row>
      <xdr:rowOff>4757</xdr:rowOff>
    </xdr:from>
    <xdr:to>
      <xdr:col>7</xdr:col>
      <xdr:colOff>19027</xdr:colOff>
      <xdr:row>1203</xdr:row>
      <xdr:rowOff>0</xdr:rowOff>
    </xdr:to>
    <xdr:sp macro="" textlink="">
      <xdr:nvSpPr>
        <xdr:cNvPr id="2" name="Rounded Rectangle 1">
          <a:extLst>
            <a:ext uri="{FF2B5EF4-FFF2-40B4-BE49-F238E27FC236}">
              <a16:creationId xmlns:a16="http://schemas.microsoft.com/office/drawing/2014/main" id="{A663CA29-4666-0AF8-E431-D6B3508761E2}"/>
            </a:ext>
          </a:extLst>
        </xdr:cNvPr>
        <xdr:cNvSpPr/>
      </xdr:nvSpPr>
      <xdr:spPr>
        <a:xfrm>
          <a:off x="13554248614" y="132446255"/>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25</a:t>
          </a:r>
          <a:r>
            <a:rPr lang="he-IL" sz="1100" baseline="0"/>
            <a:t> (1)</a:t>
          </a:r>
          <a:endParaRPr lang="en-US" sz="1100"/>
        </a:p>
      </xdr:txBody>
    </xdr:sp>
    <xdr:clientData/>
  </xdr:twoCellAnchor>
  <xdr:twoCellAnchor>
    <xdr:from>
      <xdr:col>3</xdr:col>
      <xdr:colOff>204533</xdr:colOff>
      <xdr:row>1201</xdr:row>
      <xdr:rowOff>423332</xdr:rowOff>
    </xdr:from>
    <xdr:to>
      <xdr:col>4</xdr:col>
      <xdr:colOff>14271</xdr:colOff>
      <xdr:row>1202</xdr:row>
      <xdr:rowOff>190261</xdr:rowOff>
    </xdr:to>
    <xdr:sp macro="" textlink="">
      <xdr:nvSpPr>
        <xdr:cNvPr id="3" name="Rounded Rectangle 2">
          <a:extLst>
            <a:ext uri="{FF2B5EF4-FFF2-40B4-BE49-F238E27FC236}">
              <a16:creationId xmlns:a16="http://schemas.microsoft.com/office/drawing/2014/main" id="{139E2535-DC47-18F5-4238-FFF077728BAD}"/>
            </a:ext>
          </a:extLst>
        </xdr:cNvPr>
        <xdr:cNvSpPr/>
      </xdr:nvSpPr>
      <xdr:spPr>
        <a:xfrm>
          <a:off x="13556736291" y="132431984"/>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30</a:t>
          </a:r>
          <a:r>
            <a:rPr lang="he-IL" sz="1100" baseline="0"/>
            <a:t> (2)</a:t>
          </a:r>
          <a:endParaRPr lang="en-US" sz="1100"/>
        </a:p>
      </xdr:txBody>
    </xdr:sp>
    <xdr:clientData/>
  </xdr:twoCellAnchor>
  <xdr:twoCellAnchor>
    <xdr:from>
      <xdr:col>3</xdr:col>
      <xdr:colOff>180749</xdr:colOff>
      <xdr:row>1203</xdr:row>
      <xdr:rowOff>33294</xdr:rowOff>
    </xdr:from>
    <xdr:to>
      <xdr:col>3</xdr:col>
      <xdr:colOff>818128</xdr:colOff>
      <xdr:row>1204</xdr:row>
      <xdr:rowOff>28537</xdr:rowOff>
    </xdr:to>
    <xdr:sp macro="" textlink="">
      <xdr:nvSpPr>
        <xdr:cNvPr id="9" name="Rounded Rectangle 8">
          <a:extLst>
            <a:ext uri="{FF2B5EF4-FFF2-40B4-BE49-F238E27FC236}">
              <a16:creationId xmlns:a16="http://schemas.microsoft.com/office/drawing/2014/main" id="{8A9B0156-570B-555A-3E40-D583966621EE}"/>
            </a:ext>
          </a:extLst>
        </xdr:cNvPr>
        <xdr:cNvSpPr/>
      </xdr:nvSpPr>
      <xdr:spPr>
        <a:xfrm>
          <a:off x="13556760075" y="132679324"/>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30</a:t>
          </a:r>
          <a:r>
            <a:rPr lang="he-IL" sz="1100" baseline="0"/>
            <a:t> (3)</a:t>
          </a:r>
          <a:endParaRPr lang="en-US" sz="1100"/>
        </a:p>
      </xdr:txBody>
    </xdr:sp>
    <xdr:clientData/>
  </xdr:twoCellAnchor>
  <xdr:twoCellAnchor>
    <xdr:from>
      <xdr:col>6</xdr:col>
      <xdr:colOff>199775</xdr:colOff>
      <xdr:row>1203</xdr:row>
      <xdr:rowOff>38052</xdr:rowOff>
    </xdr:from>
    <xdr:to>
      <xdr:col>7</xdr:col>
      <xdr:colOff>9514</xdr:colOff>
      <xdr:row>1204</xdr:row>
      <xdr:rowOff>33295</xdr:rowOff>
    </xdr:to>
    <xdr:sp macro="" textlink="">
      <xdr:nvSpPr>
        <xdr:cNvPr id="14" name="Rounded Rectangle 13">
          <a:extLst>
            <a:ext uri="{FF2B5EF4-FFF2-40B4-BE49-F238E27FC236}">
              <a16:creationId xmlns:a16="http://schemas.microsoft.com/office/drawing/2014/main" id="{85FF64D9-69FC-5208-5F48-7C7D0521DAAA}"/>
            </a:ext>
          </a:extLst>
        </xdr:cNvPr>
        <xdr:cNvSpPr/>
      </xdr:nvSpPr>
      <xdr:spPr>
        <a:xfrm>
          <a:off x="13554258127" y="132684082"/>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25</a:t>
          </a:r>
          <a:r>
            <a:rPr lang="he-IL" sz="1100" baseline="0"/>
            <a:t> (4)</a:t>
          </a:r>
          <a:endParaRPr lang="en-US" sz="1100"/>
        </a:p>
      </xdr:txBody>
    </xdr:sp>
    <xdr:clientData/>
  </xdr:twoCellAnchor>
  <xdr:twoCellAnchor>
    <xdr:from>
      <xdr:col>6</xdr:col>
      <xdr:colOff>185505</xdr:colOff>
      <xdr:row>1204</xdr:row>
      <xdr:rowOff>52322</xdr:rowOff>
    </xdr:from>
    <xdr:to>
      <xdr:col>6</xdr:col>
      <xdr:colOff>822884</xdr:colOff>
      <xdr:row>1205</xdr:row>
      <xdr:rowOff>47565</xdr:rowOff>
    </xdr:to>
    <xdr:sp macro="" textlink="">
      <xdr:nvSpPr>
        <xdr:cNvPr id="17" name="Rounded Rectangle 16">
          <a:extLst>
            <a:ext uri="{FF2B5EF4-FFF2-40B4-BE49-F238E27FC236}">
              <a16:creationId xmlns:a16="http://schemas.microsoft.com/office/drawing/2014/main" id="{4B3FC161-640C-9CF1-E054-6B33CA2412C1}"/>
            </a:ext>
          </a:extLst>
        </xdr:cNvPr>
        <xdr:cNvSpPr/>
      </xdr:nvSpPr>
      <xdr:spPr>
        <a:xfrm>
          <a:off x="13554272397" y="132902884"/>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25</a:t>
          </a:r>
          <a:r>
            <a:rPr lang="he-IL" sz="1100" baseline="0"/>
            <a:t> (5)</a:t>
          </a:r>
          <a:endParaRPr lang="en-US" sz="1100"/>
        </a:p>
      </xdr:txBody>
    </xdr:sp>
    <xdr:clientData/>
  </xdr:twoCellAnchor>
  <xdr:twoCellAnchor>
    <xdr:from>
      <xdr:col>3</xdr:col>
      <xdr:colOff>185504</xdr:colOff>
      <xdr:row>1204</xdr:row>
      <xdr:rowOff>57079</xdr:rowOff>
    </xdr:from>
    <xdr:to>
      <xdr:col>3</xdr:col>
      <xdr:colOff>822883</xdr:colOff>
      <xdr:row>1205</xdr:row>
      <xdr:rowOff>52322</xdr:rowOff>
    </xdr:to>
    <xdr:sp macro="" textlink="">
      <xdr:nvSpPr>
        <xdr:cNvPr id="33" name="Rounded Rectangle 32">
          <a:extLst>
            <a:ext uri="{FF2B5EF4-FFF2-40B4-BE49-F238E27FC236}">
              <a16:creationId xmlns:a16="http://schemas.microsoft.com/office/drawing/2014/main" id="{D21B4452-6171-0BBE-6097-ED1DF72370ED}"/>
            </a:ext>
          </a:extLst>
        </xdr:cNvPr>
        <xdr:cNvSpPr/>
      </xdr:nvSpPr>
      <xdr:spPr>
        <a:xfrm>
          <a:off x="13556755320" y="132907641"/>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30</a:t>
          </a:r>
          <a:r>
            <a:rPr lang="he-IL" sz="1100" baseline="0"/>
            <a:t> (6)</a:t>
          </a:r>
          <a:endParaRPr lang="en-US" sz="1100"/>
        </a:p>
      </xdr:txBody>
    </xdr:sp>
    <xdr:clientData/>
  </xdr:twoCellAnchor>
  <xdr:twoCellAnchor>
    <xdr:from>
      <xdr:col>3</xdr:col>
      <xdr:colOff>171235</xdr:colOff>
      <xdr:row>1205</xdr:row>
      <xdr:rowOff>38052</xdr:rowOff>
    </xdr:from>
    <xdr:to>
      <xdr:col>3</xdr:col>
      <xdr:colOff>808614</xdr:colOff>
      <xdr:row>1206</xdr:row>
      <xdr:rowOff>33296</xdr:rowOff>
    </xdr:to>
    <xdr:sp macro="" textlink="">
      <xdr:nvSpPr>
        <xdr:cNvPr id="34" name="Rounded Rectangle 33">
          <a:extLst>
            <a:ext uri="{FF2B5EF4-FFF2-40B4-BE49-F238E27FC236}">
              <a16:creationId xmlns:a16="http://schemas.microsoft.com/office/drawing/2014/main" id="{3FD28612-7288-97B5-E53F-C66FFA7845C5}"/>
            </a:ext>
          </a:extLst>
        </xdr:cNvPr>
        <xdr:cNvSpPr/>
      </xdr:nvSpPr>
      <xdr:spPr>
        <a:xfrm>
          <a:off x="13556769589" y="133093146"/>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30</a:t>
          </a:r>
          <a:r>
            <a:rPr lang="he-IL" sz="1100" baseline="0"/>
            <a:t> (7)</a:t>
          </a:r>
          <a:endParaRPr lang="en-US" sz="1100"/>
        </a:p>
      </xdr:txBody>
    </xdr:sp>
    <xdr:clientData/>
  </xdr:twoCellAnchor>
  <xdr:twoCellAnchor>
    <xdr:from>
      <xdr:col>6</xdr:col>
      <xdr:colOff>195018</xdr:colOff>
      <xdr:row>1205</xdr:row>
      <xdr:rowOff>42809</xdr:rowOff>
    </xdr:from>
    <xdr:to>
      <xdr:col>7</xdr:col>
      <xdr:colOff>4757</xdr:colOff>
      <xdr:row>1206</xdr:row>
      <xdr:rowOff>38053</xdr:rowOff>
    </xdr:to>
    <xdr:sp macro="" textlink="">
      <xdr:nvSpPr>
        <xdr:cNvPr id="35" name="Rounded Rectangle 34">
          <a:extLst>
            <a:ext uri="{FF2B5EF4-FFF2-40B4-BE49-F238E27FC236}">
              <a16:creationId xmlns:a16="http://schemas.microsoft.com/office/drawing/2014/main" id="{58F41F9C-744F-18C5-A53C-68C2286F662B}"/>
            </a:ext>
          </a:extLst>
        </xdr:cNvPr>
        <xdr:cNvSpPr/>
      </xdr:nvSpPr>
      <xdr:spPr>
        <a:xfrm>
          <a:off x="13554262884" y="133097903"/>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r>
            <a:rPr lang="he-IL" sz="1100" baseline="0"/>
            <a:t> (8)</a:t>
          </a:r>
          <a:endParaRPr lang="en-US" sz="1100"/>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147675</xdr:colOff>
      <xdr:row>1</xdr:row>
      <xdr:rowOff>165395</xdr:rowOff>
    </xdr:from>
    <xdr:to>
      <xdr:col>6</xdr:col>
      <xdr:colOff>762001</xdr:colOff>
      <xdr:row>12</xdr:row>
      <xdr:rowOff>17636</xdr:rowOff>
    </xdr:to>
    <xdr:pic>
      <xdr:nvPicPr>
        <xdr:cNvPr id="2" name="Picture 1">
          <a:extLst>
            <a:ext uri="{FF2B5EF4-FFF2-40B4-BE49-F238E27FC236}">
              <a16:creationId xmlns:a16="http://schemas.microsoft.com/office/drawing/2014/main" id="{6E9EC286-01FC-9AD1-2595-FC660255B678}"/>
            </a:ext>
          </a:extLst>
        </xdr:cNvPr>
        <xdr:cNvPicPr>
          <a:picLocks noChangeAspect="1"/>
        </xdr:cNvPicPr>
      </xdr:nvPicPr>
      <xdr:blipFill>
        <a:blip xmlns:r="http://schemas.openxmlformats.org/officeDocument/2006/relationships" r:embed="rId1"/>
        <a:stretch>
          <a:fillRect/>
        </a:stretch>
      </xdr:blipFill>
      <xdr:spPr>
        <a:xfrm>
          <a:off x="13543463116" y="366232"/>
          <a:ext cx="5576186" cy="2061451"/>
        </a:xfrm>
        <a:prstGeom prst="rect">
          <a:avLst/>
        </a:prstGeom>
      </xdr:spPr>
    </xdr:pic>
    <xdr:clientData/>
  </xdr:twoCellAnchor>
  <xdr:oneCellAnchor>
    <xdr:from>
      <xdr:col>9</xdr:col>
      <xdr:colOff>383954</xdr:colOff>
      <xdr:row>16</xdr:row>
      <xdr:rowOff>106917</xdr:rowOff>
    </xdr:from>
    <xdr:ext cx="1668692" cy="34458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915CE634-92EB-41D9-A48E-83D06F41F06D}"/>
                </a:ext>
              </a:extLst>
            </xdr:cNvPr>
            <xdr:cNvSpPr txBox="1"/>
          </xdr:nvSpPr>
          <xdr:spPr>
            <a:xfrm>
              <a:off x="13539691540" y="3119475"/>
              <a:ext cx="1668692"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𝑋</m:t>
                    </m:r>
                  </m:oMath>
                </m:oMathPara>
              </a14:m>
              <a:endParaRPr lang="en-US" sz="1100"/>
            </a:p>
          </xdr:txBody>
        </xdr:sp>
      </mc:Choice>
      <mc:Fallback xmlns="">
        <xdr:sp macro="" textlink="">
          <xdr:nvSpPr>
            <xdr:cNvPr id="3" name="TextBox 2">
              <a:extLst>
                <a:ext uri="{FF2B5EF4-FFF2-40B4-BE49-F238E27FC236}">
                  <a16:creationId xmlns:a16="http://schemas.microsoft.com/office/drawing/2014/main" id="{915CE634-92EB-41D9-A48E-83D06F41F06D}"/>
                </a:ext>
              </a:extLst>
            </xdr:cNvPr>
            <xdr:cNvSpPr txBox="1"/>
          </xdr:nvSpPr>
          <xdr:spPr>
            <a:xfrm>
              <a:off x="13539691540" y="3119475"/>
              <a:ext cx="1668692"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7</xdr:col>
      <xdr:colOff>750188</xdr:colOff>
      <xdr:row>18</xdr:row>
      <xdr:rowOff>124637</xdr:rowOff>
    </xdr:from>
    <xdr:ext cx="3753855" cy="317972"/>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60FA6FB9-ED2F-2444-5F2A-752056E4837F}"/>
                </a:ext>
              </a:extLst>
            </xdr:cNvPr>
            <xdr:cNvSpPr txBox="1"/>
          </xdr:nvSpPr>
          <xdr:spPr>
            <a:xfrm>
              <a:off x="13538894097" y="3739707"/>
              <a:ext cx="3753855"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en-US" sz="1100" b="0" i="1">
                        <a:latin typeface="Cambria Math" panose="02040503050406030204" pitchFamily="18" charset="0"/>
                      </a:rPr>
                      <m:t>=</m:t>
                    </m:r>
                    <m:r>
                      <a:rPr lang="he-IL" sz="1100" b="0" i="1">
                        <a:latin typeface="Cambria Math" panose="02040503050406030204" pitchFamily="18" charset="0"/>
                      </a:rPr>
                      <m:t>100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r>
                          <a:rPr lang="he-IL" sz="1100" b="0" i="1">
                            <a:latin typeface="Cambria Math" panose="02040503050406030204" pitchFamily="18" charset="0"/>
                          </a:rPr>
                          <m:t>50</m:t>
                        </m:r>
                      </m:den>
                    </m:f>
                    <m:r>
                      <a:rPr lang="en-US" sz="1100" b="0" i="1">
                        <a:latin typeface="Cambria Math" panose="02040503050406030204" pitchFamily="18" charset="0"/>
                      </a:rPr>
                      <m:t>𝑋</m:t>
                    </m:r>
                    <m:r>
                      <a:rPr lang="en-US" sz="1100" b="0" i="1">
                        <a:latin typeface="Cambria Math" panose="02040503050406030204" pitchFamily="18" charset="0"/>
                      </a:rPr>
                      <m:t>→</m:t>
                    </m:r>
                    <m:r>
                      <a:rPr lang="en-US" sz="1100" b="0" i="1">
                        <a:solidFill>
                          <a:srgbClr val="EE0000"/>
                        </a:solidFill>
                        <a:latin typeface="Cambria Math" panose="02040503050406030204" pitchFamily="18" charset="0"/>
                      </a:rPr>
                      <m:t>𝑌</m:t>
                    </m:r>
                    <m:d>
                      <m:dPr>
                        <m:ctrlPr>
                          <a:rPr lang="en-US" sz="1100" b="0" i="1">
                            <a:solidFill>
                              <a:srgbClr val="EE0000"/>
                            </a:solidFill>
                            <a:latin typeface="Cambria Math" panose="02040503050406030204" pitchFamily="18" charset="0"/>
                          </a:rPr>
                        </m:ctrlPr>
                      </m:dPr>
                      <m:e>
                        <m:r>
                          <a:rPr lang="he-IL" sz="1100" b="0" i="1">
                            <a:solidFill>
                              <a:srgbClr val="EE0000"/>
                            </a:solidFill>
                            <a:latin typeface="Cambria Math" panose="02040503050406030204" pitchFamily="18" charset="0"/>
                          </a:rPr>
                          <m:t>טחינה</m:t>
                        </m:r>
                      </m:e>
                    </m:d>
                    <m:r>
                      <a:rPr lang="en-US" sz="1100" b="0" i="1">
                        <a:solidFill>
                          <a:srgbClr val="EE0000"/>
                        </a:solidFill>
                        <a:latin typeface="Cambria Math" panose="02040503050406030204" pitchFamily="18" charset="0"/>
                      </a:rPr>
                      <m:t>=100−2</m:t>
                    </m:r>
                    <m:r>
                      <a:rPr lang="en-US" sz="1100" b="0" i="1">
                        <a:solidFill>
                          <a:srgbClr val="EE0000"/>
                        </a:solidFill>
                        <a:latin typeface="Cambria Math" panose="02040503050406030204" pitchFamily="18" charset="0"/>
                      </a:rPr>
                      <m:t>𝑋</m:t>
                    </m:r>
                  </m:oMath>
                </m:oMathPara>
              </a14:m>
              <a:endParaRPr lang="en-US" sz="1100"/>
            </a:p>
          </xdr:txBody>
        </xdr:sp>
      </mc:Choice>
      <mc:Fallback xmlns="">
        <xdr:sp macro="" textlink="">
          <xdr:nvSpPr>
            <xdr:cNvPr id="4" name="TextBox 3">
              <a:extLst>
                <a:ext uri="{FF2B5EF4-FFF2-40B4-BE49-F238E27FC236}">
                  <a16:creationId xmlns:a16="http://schemas.microsoft.com/office/drawing/2014/main" id="{60FA6FB9-ED2F-2444-5F2A-752056E4837F}"/>
                </a:ext>
              </a:extLst>
            </xdr:cNvPr>
            <xdr:cNvSpPr txBox="1"/>
          </xdr:nvSpPr>
          <xdr:spPr>
            <a:xfrm>
              <a:off x="13538894097" y="3739707"/>
              <a:ext cx="3753855"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טחינה)</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a:t>
              </a:r>
              <a:r>
                <a:rPr lang="he-IL" sz="1100" b="0" i="0">
                  <a:latin typeface="Cambria Math" panose="02040503050406030204" pitchFamily="18" charset="0"/>
                </a:rPr>
                <a:t>50</a:t>
              </a:r>
              <a:r>
                <a:rPr lang="en-US" sz="1100" b="0" i="0">
                  <a:latin typeface="Cambria Math" panose="02040503050406030204" pitchFamily="18" charset="0"/>
                </a:rPr>
                <a:t> 𝑋→</a:t>
              </a:r>
              <a:r>
                <a:rPr lang="en-US" sz="1100" b="0" i="0">
                  <a:solidFill>
                    <a:srgbClr val="EE0000"/>
                  </a:solidFill>
                  <a:latin typeface="Cambria Math" panose="02040503050406030204" pitchFamily="18" charset="0"/>
                </a:rPr>
                <a:t>𝑌(</a:t>
              </a:r>
              <a:r>
                <a:rPr lang="he-IL" sz="1100" b="0" i="0">
                  <a:solidFill>
                    <a:srgbClr val="EE0000"/>
                  </a:solidFill>
                  <a:latin typeface="Cambria Math" panose="02040503050406030204" pitchFamily="18" charset="0"/>
                </a:rPr>
                <a:t>טחינה</a:t>
              </a:r>
              <a:r>
                <a:rPr lang="en-US" sz="1100" b="0" i="0">
                  <a:solidFill>
                    <a:srgbClr val="EE0000"/>
                  </a:solidFill>
                  <a:latin typeface="Cambria Math" panose="02040503050406030204" pitchFamily="18" charset="0"/>
                </a:rPr>
                <a:t>)=100−2𝑋</a:t>
              </a:r>
              <a:endParaRPr lang="en-US" sz="1100"/>
            </a:p>
          </xdr:txBody>
        </xdr:sp>
      </mc:Fallback>
    </mc:AlternateContent>
    <xdr:clientData/>
  </xdr:oneCellAnchor>
  <xdr:oneCellAnchor>
    <xdr:from>
      <xdr:col>7</xdr:col>
      <xdr:colOff>714745</xdr:colOff>
      <xdr:row>20</xdr:row>
      <xdr:rowOff>65568</xdr:rowOff>
    </xdr:from>
    <xdr:ext cx="3753855" cy="318036"/>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55DFB88C-B875-6DC0-8CFF-1CE396A27D20}"/>
                </a:ext>
              </a:extLst>
            </xdr:cNvPr>
            <xdr:cNvSpPr txBox="1"/>
          </xdr:nvSpPr>
          <xdr:spPr>
            <a:xfrm>
              <a:off x="13538929540" y="4082312"/>
              <a:ext cx="375385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he-IL" sz="1100" b="0" i="1">
                        <a:latin typeface="Cambria Math" panose="02040503050406030204" pitchFamily="18" charset="0"/>
                      </a:rPr>
                      <m:t>גרגרים</m:t>
                    </m:r>
                    <m:r>
                      <a:rPr lang="he-IL" sz="1100" b="0" i="1">
                        <a:latin typeface="Cambria Math" panose="02040503050406030204" pitchFamily="18" charset="0"/>
                      </a:rPr>
                      <m:t>)=80−</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𝑋</m:t>
                    </m:r>
                    <m:r>
                      <a:rPr lang="en-US" sz="1100" b="0" i="1">
                        <a:latin typeface="Cambria Math" panose="02040503050406030204" pitchFamily="18" charset="0"/>
                      </a:rPr>
                      <m:t>→</m:t>
                    </m:r>
                    <m:r>
                      <a:rPr lang="en-US" sz="1100" b="0" i="1">
                        <a:solidFill>
                          <a:srgbClr val="00B050"/>
                        </a:solidFill>
                        <a:latin typeface="Cambria Math" panose="02040503050406030204" pitchFamily="18" charset="0"/>
                      </a:rPr>
                      <m:t>𝑌</m:t>
                    </m:r>
                    <m:d>
                      <m:dPr>
                        <m:ctrlPr>
                          <a:rPr lang="en-US" sz="1100" b="0" i="1">
                            <a:solidFill>
                              <a:srgbClr val="00B050"/>
                            </a:solidFill>
                            <a:latin typeface="Cambria Math" panose="02040503050406030204" pitchFamily="18" charset="0"/>
                          </a:rPr>
                        </m:ctrlPr>
                      </m:dPr>
                      <m:e>
                        <m:r>
                          <a:rPr lang="he-IL" sz="1100" b="0" i="1">
                            <a:solidFill>
                              <a:srgbClr val="00B050"/>
                            </a:solidFill>
                            <a:latin typeface="Cambria Math" panose="02040503050406030204" pitchFamily="18" charset="0"/>
                          </a:rPr>
                          <m:t>גרגרים</m:t>
                        </m:r>
                      </m:e>
                    </m:d>
                    <m:r>
                      <a:rPr lang="en-US" sz="1100" b="0" i="1">
                        <a:solidFill>
                          <a:srgbClr val="00B050"/>
                        </a:solidFill>
                        <a:latin typeface="Cambria Math" panose="02040503050406030204" pitchFamily="18" charset="0"/>
                      </a:rPr>
                      <m:t>=</m:t>
                    </m:r>
                    <m:r>
                      <a:rPr lang="he-IL" sz="1100" b="0" i="1">
                        <a:solidFill>
                          <a:srgbClr val="00B050"/>
                        </a:solidFill>
                        <a:latin typeface="Cambria Math" panose="02040503050406030204" pitchFamily="18" charset="0"/>
                      </a:rPr>
                      <m:t>80</m:t>
                    </m:r>
                    <m:r>
                      <a:rPr lang="en-US" sz="1100" b="0" i="1">
                        <a:solidFill>
                          <a:srgbClr val="00B050"/>
                        </a:solidFill>
                        <a:latin typeface="Cambria Math" panose="02040503050406030204" pitchFamily="18" charset="0"/>
                      </a:rPr>
                      <m:t>−</m:t>
                    </m:r>
                    <m:r>
                      <a:rPr lang="he-IL" sz="1100" b="0" i="1">
                        <a:solidFill>
                          <a:srgbClr val="00B050"/>
                        </a:solidFill>
                        <a:latin typeface="Cambria Math" panose="02040503050406030204" pitchFamily="18" charset="0"/>
                      </a:rPr>
                      <m:t>0.5</m:t>
                    </m:r>
                    <m:r>
                      <a:rPr lang="en-US" sz="1100" b="0" i="1">
                        <a:solidFill>
                          <a:srgbClr val="00B050"/>
                        </a:solidFill>
                        <a:latin typeface="Cambria Math" panose="02040503050406030204" pitchFamily="18" charset="0"/>
                      </a:rPr>
                      <m:t>𝑋</m:t>
                    </m:r>
                  </m:oMath>
                </m:oMathPara>
              </a14:m>
              <a:endParaRPr lang="en-US" sz="1100"/>
            </a:p>
          </xdr:txBody>
        </xdr:sp>
      </mc:Choice>
      <mc:Fallback xmlns="">
        <xdr:sp macro="" textlink="">
          <xdr:nvSpPr>
            <xdr:cNvPr id="5" name="TextBox 4">
              <a:extLst>
                <a:ext uri="{FF2B5EF4-FFF2-40B4-BE49-F238E27FC236}">
                  <a16:creationId xmlns:a16="http://schemas.microsoft.com/office/drawing/2014/main" id="{55DFB88C-B875-6DC0-8CFF-1CE396A27D20}"/>
                </a:ext>
              </a:extLst>
            </xdr:cNvPr>
            <xdr:cNvSpPr txBox="1"/>
          </xdr:nvSpPr>
          <xdr:spPr>
            <a:xfrm>
              <a:off x="13538929540" y="4082312"/>
              <a:ext cx="375385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גרגרים)</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𝑋→</a:t>
              </a:r>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גרגרים</a:t>
              </a:r>
              <a:r>
                <a:rPr lang="en-US" sz="1100" b="0" i="0">
                  <a:solidFill>
                    <a:srgbClr val="00B050"/>
                  </a:solidFill>
                  <a:latin typeface="Cambria Math" panose="02040503050406030204" pitchFamily="18" charset="0"/>
                </a:rPr>
                <a:t>)=</a:t>
              </a:r>
              <a:r>
                <a:rPr lang="he-IL" sz="1100" b="0" i="0">
                  <a:solidFill>
                    <a:srgbClr val="00B050"/>
                  </a:solidFill>
                  <a:latin typeface="Cambria Math" panose="02040503050406030204" pitchFamily="18" charset="0"/>
                </a:rPr>
                <a:t>80</a:t>
              </a:r>
              <a:r>
                <a:rPr lang="en-US" sz="1100" b="0" i="0">
                  <a:solidFill>
                    <a:srgbClr val="00B050"/>
                  </a:solidFill>
                  <a:latin typeface="Cambria Math" panose="02040503050406030204" pitchFamily="18" charset="0"/>
                </a:rPr>
                <a:t>−</a:t>
              </a:r>
              <a:r>
                <a:rPr lang="he-IL" sz="1100" b="0" i="0">
                  <a:solidFill>
                    <a:srgbClr val="00B050"/>
                  </a:solidFill>
                  <a:latin typeface="Cambria Math" panose="02040503050406030204" pitchFamily="18" charset="0"/>
                </a:rPr>
                <a:t>0.5</a:t>
              </a:r>
              <a:r>
                <a:rPr lang="en-US" sz="1100" b="0" i="0">
                  <a:solidFill>
                    <a:srgbClr val="00B050"/>
                  </a:solidFill>
                  <a:latin typeface="Cambria Math" panose="02040503050406030204" pitchFamily="18" charset="0"/>
                </a:rPr>
                <a:t>𝑋</a:t>
              </a:r>
              <a:endParaRPr lang="en-US" sz="1100"/>
            </a:p>
          </xdr:txBody>
        </xdr:sp>
      </mc:Fallback>
    </mc:AlternateContent>
    <xdr:clientData/>
  </xdr:oneCellAnchor>
  <xdr:oneCellAnchor>
    <xdr:from>
      <xdr:col>6</xdr:col>
      <xdr:colOff>342606</xdr:colOff>
      <xdr:row>24</xdr:row>
      <xdr:rowOff>83289</xdr:rowOff>
    </xdr:from>
    <xdr:ext cx="5395995"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FC239B5-69B8-F7FB-2E7B-6E4E3D8FD1C8}"/>
                </a:ext>
              </a:extLst>
            </xdr:cNvPr>
            <xdr:cNvSpPr txBox="1"/>
          </xdr:nvSpPr>
          <xdr:spPr>
            <a:xfrm>
              <a:off x="13538486516" y="4903382"/>
              <a:ext cx="53959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100−2</m:t>
                    </m:r>
                    <m:r>
                      <a:rPr lang="en-US" sz="1100" b="0" i="1">
                        <a:latin typeface="Cambria Math" panose="02040503050406030204" pitchFamily="18" charset="0"/>
                      </a:rPr>
                      <m:t>𝑋</m:t>
                    </m:r>
                    <m:r>
                      <a:rPr lang="en-US" sz="1100" b="0" i="1">
                        <a:latin typeface="Cambria Math" panose="02040503050406030204" pitchFamily="18" charset="0"/>
                      </a:rPr>
                      <m:t>=80−0.5</m:t>
                    </m:r>
                    <m:r>
                      <a:rPr lang="en-US" sz="1100" b="0" i="1">
                        <a:latin typeface="Cambria Math" panose="02040503050406030204" pitchFamily="18" charset="0"/>
                      </a:rPr>
                      <m:t>𝑋</m:t>
                    </m:r>
                    <m:r>
                      <a:rPr lang="en-US" sz="1100" b="0" i="1">
                        <a:latin typeface="Cambria Math" panose="02040503050406030204" pitchFamily="18" charset="0"/>
                      </a:rPr>
                      <m:t>→</m:t>
                    </m:r>
                    <m:r>
                      <a:rPr lang="en-US" sz="1100" b="0" i="0">
                        <a:latin typeface="Cambria Math" panose="02040503050406030204" pitchFamily="18" charset="0"/>
                      </a:rPr>
                      <m:t>100−80=−0.5</m:t>
                    </m:r>
                    <m:r>
                      <m:rPr>
                        <m:sty m:val="p"/>
                      </m:rPr>
                      <a:rPr lang="en-US" sz="1100" b="0" i="0">
                        <a:latin typeface="Cambria Math" panose="02040503050406030204" pitchFamily="18" charset="0"/>
                      </a:rPr>
                      <m:t>X</m:t>
                    </m:r>
                    <m:r>
                      <a:rPr lang="en-US" sz="1100" b="0" i="0">
                        <a:latin typeface="Cambria Math" panose="02040503050406030204" pitchFamily="18" charset="0"/>
                      </a:rPr>
                      <m:t>+2</m:t>
                    </m:r>
                    <m:r>
                      <m:rPr>
                        <m:sty m:val="p"/>
                      </m:rPr>
                      <a:rPr lang="en-US" sz="1100" b="0" i="0">
                        <a:latin typeface="Cambria Math" panose="02040503050406030204" pitchFamily="18" charset="0"/>
                      </a:rPr>
                      <m:t>X</m:t>
                    </m:r>
                    <m:r>
                      <a:rPr lang="en-US" sz="1100" b="0" i="1">
                        <a:latin typeface="Cambria Math" panose="02040503050406030204" pitchFamily="18" charset="0"/>
                      </a:rPr>
                      <m:t>→20=1.5</m:t>
                    </m:r>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𝑋</m:t>
                    </m:r>
                    <m:r>
                      <a:rPr lang="en-US" sz="1100" b="0" i="1">
                        <a:latin typeface="Cambria Math" panose="02040503050406030204" pitchFamily="18" charset="0"/>
                      </a:rPr>
                      <m:t>=13.333</m:t>
                    </m:r>
                  </m:oMath>
                </m:oMathPara>
              </a14:m>
              <a:endParaRPr lang="en-US" sz="1100"/>
            </a:p>
          </xdr:txBody>
        </xdr:sp>
      </mc:Choice>
      <mc:Fallback xmlns="">
        <xdr:sp macro="" textlink="">
          <xdr:nvSpPr>
            <xdr:cNvPr id="6" name="TextBox 5">
              <a:extLst>
                <a:ext uri="{FF2B5EF4-FFF2-40B4-BE49-F238E27FC236}">
                  <a16:creationId xmlns:a16="http://schemas.microsoft.com/office/drawing/2014/main" id="{7FC239B5-69B8-F7FB-2E7B-6E4E3D8FD1C8}"/>
                </a:ext>
              </a:extLst>
            </xdr:cNvPr>
            <xdr:cNvSpPr txBox="1"/>
          </xdr:nvSpPr>
          <xdr:spPr>
            <a:xfrm>
              <a:off x="13538486516" y="4903382"/>
              <a:ext cx="53959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100−2</a:t>
              </a:r>
              <a:r>
                <a:rPr lang="en-US" sz="1100" b="0" i="0">
                  <a:latin typeface="Cambria Math" panose="02040503050406030204" pitchFamily="18" charset="0"/>
                </a:rPr>
                <a:t>𝑋=80−0.5𝑋→100−80=−0.5X+2X→20=1.5𝑋→𝑋=13.333</a:t>
              </a:r>
              <a:endParaRPr lang="en-US" sz="1100"/>
            </a:p>
          </xdr:txBody>
        </xdr:sp>
      </mc:Fallback>
    </mc:AlternateContent>
    <xdr:clientData/>
  </xdr:oneCellAnchor>
  <xdr:oneCellAnchor>
    <xdr:from>
      <xdr:col>5</xdr:col>
      <xdr:colOff>147675</xdr:colOff>
      <xdr:row>25</xdr:row>
      <xdr:rowOff>171895</xdr:rowOff>
    </xdr:from>
    <xdr:ext cx="5395995"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DDDBACA-7540-A3B9-51C6-A6325C30909B}"/>
                </a:ext>
              </a:extLst>
            </xdr:cNvPr>
            <xdr:cNvSpPr txBox="1"/>
          </xdr:nvSpPr>
          <xdr:spPr>
            <a:xfrm>
              <a:off x="13539508423" y="5192825"/>
              <a:ext cx="53959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𝑋</m:t>
                        </m:r>
                        <m:r>
                          <a:rPr lang="en-US" sz="1100" b="0" i="1">
                            <a:latin typeface="Cambria Math" panose="02040503050406030204" pitchFamily="18" charset="0"/>
                          </a:rPr>
                          <m:t>=13.333</m:t>
                        </m:r>
                      </m:e>
                    </m:d>
                    <m:r>
                      <a:rPr lang="en-US" sz="1100" b="0" i="1">
                        <a:latin typeface="Cambria Math" panose="02040503050406030204" pitchFamily="18" charset="0"/>
                      </a:rPr>
                      <m:t>=100−2∗13.333=73.33</m:t>
                    </m:r>
                  </m:oMath>
                </m:oMathPara>
              </a14:m>
              <a:endParaRPr lang="en-US" sz="1100"/>
            </a:p>
          </xdr:txBody>
        </xdr:sp>
      </mc:Choice>
      <mc:Fallback xmlns="">
        <xdr:sp macro="" textlink="">
          <xdr:nvSpPr>
            <xdr:cNvPr id="7" name="TextBox 6">
              <a:extLst>
                <a:ext uri="{FF2B5EF4-FFF2-40B4-BE49-F238E27FC236}">
                  <a16:creationId xmlns:a16="http://schemas.microsoft.com/office/drawing/2014/main" id="{0DDDBACA-7540-A3B9-51C6-A6325C30909B}"/>
                </a:ext>
              </a:extLst>
            </xdr:cNvPr>
            <xdr:cNvSpPr txBox="1"/>
          </xdr:nvSpPr>
          <xdr:spPr>
            <a:xfrm>
              <a:off x="13539508423" y="5192825"/>
              <a:ext cx="53959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𝑌(𝑋=13.333)=100−2∗13.333=73.33</a:t>
              </a:r>
              <a:endParaRPr lang="en-US" sz="1100"/>
            </a:p>
          </xdr:txBody>
        </xdr:sp>
      </mc:Fallback>
    </mc:AlternateContent>
    <xdr:clientData/>
  </xdr:oneCellAnchor>
  <xdr:twoCellAnchor>
    <xdr:from>
      <xdr:col>5</xdr:col>
      <xdr:colOff>401674</xdr:colOff>
      <xdr:row>15</xdr:row>
      <xdr:rowOff>5907</xdr:rowOff>
    </xdr:from>
    <xdr:to>
      <xdr:col>5</xdr:col>
      <xdr:colOff>401674</xdr:colOff>
      <xdr:row>26</xdr:row>
      <xdr:rowOff>17721</xdr:rowOff>
    </xdr:to>
    <xdr:cxnSp macro="">
      <xdr:nvCxnSpPr>
        <xdr:cNvPr id="9" name="Straight Arrow Connector 8">
          <a:extLst>
            <a:ext uri="{FF2B5EF4-FFF2-40B4-BE49-F238E27FC236}">
              <a16:creationId xmlns:a16="http://schemas.microsoft.com/office/drawing/2014/main" id="{F4A89CE4-A12C-2232-59F6-BB4032053D7E}"/>
            </a:ext>
          </a:extLst>
        </xdr:cNvPr>
        <xdr:cNvCxnSpPr/>
      </xdr:nvCxnSpPr>
      <xdr:spPr>
        <a:xfrm flipV="1">
          <a:off x="13544650419" y="3018465"/>
          <a:ext cx="0" cy="2221023"/>
        </a:xfrm>
        <a:prstGeom prst="straightConnector1">
          <a:avLst/>
        </a:prstGeom>
        <a:ln w="28575">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372140</xdr:colOff>
      <xdr:row>24</xdr:row>
      <xdr:rowOff>106326</xdr:rowOff>
    </xdr:from>
    <xdr:to>
      <xdr:col>5</xdr:col>
      <xdr:colOff>513907</xdr:colOff>
      <xdr:row>24</xdr:row>
      <xdr:rowOff>141767</xdr:rowOff>
    </xdr:to>
    <xdr:cxnSp macro="">
      <xdr:nvCxnSpPr>
        <xdr:cNvPr id="10" name="Straight Arrow Connector 9">
          <a:extLst>
            <a:ext uri="{FF2B5EF4-FFF2-40B4-BE49-F238E27FC236}">
              <a16:creationId xmlns:a16="http://schemas.microsoft.com/office/drawing/2014/main" id="{82C22558-D676-07DA-5FC1-1C7B0DBA95F7}"/>
            </a:ext>
          </a:extLst>
        </xdr:cNvPr>
        <xdr:cNvCxnSpPr/>
      </xdr:nvCxnSpPr>
      <xdr:spPr>
        <a:xfrm flipV="1">
          <a:off x="13544538186" y="4926419"/>
          <a:ext cx="2622698" cy="35441"/>
        </a:xfrm>
        <a:prstGeom prst="straightConnector1">
          <a:avLst/>
        </a:prstGeom>
        <a:ln w="28575">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785628</xdr:colOff>
      <xdr:row>16</xdr:row>
      <xdr:rowOff>135861</xdr:rowOff>
    </xdr:from>
    <xdr:to>
      <xdr:col>5</xdr:col>
      <xdr:colOff>401674</xdr:colOff>
      <xdr:row>24</xdr:row>
      <xdr:rowOff>118140</xdr:rowOff>
    </xdr:to>
    <xdr:cxnSp macro="">
      <xdr:nvCxnSpPr>
        <xdr:cNvPr id="14" name="Straight Connector 13">
          <a:extLst>
            <a:ext uri="{FF2B5EF4-FFF2-40B4-BE49-F238E27FC236}">
              <a16:creationId xmlns:a16="http://schemas.microsoft.com/office/drawing/2014/main" id="{4F59C684-347A-E308-D991-266305F94E06}"/>
            </a:ext>
          </a:extLst>
        </xdr:cNvPr>
        <xdr:cNvCxnSpPr/>
      </xdr:nvCxnSpPr>
      <xdr:spPr>
        <a:xfrm>
          <a:off x="13544650419" y="3349256"/>
          <a:ext cx="1270000" cy="158897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53163</xdr:colOff>
      <xdr:row>20</xdr:row>
      <xdr:rowOff>5907</xdr:rowOff>
    </xdr:from>
    <xdr:to>
      <xdr:col>5</xdr:col>
      <xdr:colOff>413488</xdr:colOff>
      <xdr:row>24</xdr:row>
      <xdr:rowOff>112233</xdr:rowOff>
    </xdr:to>
    <xdr:cxnSp macro="">
      <xdr:nvCxnSpPr>
        <xdr:cNvPr id="16" name="Straight Connector 15">
          <a:extLst>
            <a:ext uri="{FF2B5EF4-FFF2-40B4-BE49-F238E27FC236}">
              <a16:creationId xmlns:a16="http://schemas.microsoft.com/office/drawing/2014/main" id="{ABD5F5AA-5CFD-81F1-F161-662C04DA638E}"/>
            </a:ext>
          </a:extLst>
        </xdr:cNvPr>
        <xdr:cNvCxnSpPr/>
      </xdr:nvCxnSpPr>
      <xdr:spPr>
        <a:xfrm>
          <a:off x="13544638605" y="4022651"/>
          <a:ext cx="2014279" cy="90967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637954</xdr:colOff>
      <xdr:row>16</xdr:row>
      <xdr:rowOff>30126</xdr:rowOff>
    </xdr:from>
    <xdr:ext cx="1574180"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D2C775E7-E812-F208-727A-EE14D446D158}"/>
                </a:ext>
              </a:extLst>
            </xdr:cNvPr>
            <xdr:cNvSpPr txBox="1"/>
          </xdr:nvSpPr>
          <xdr:spPr>
            <a:xfrm>
              <a:off x="13543666936" y="3243521"/>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D2C775E7-E812-F208-727A-EE14D446D158}"/>
                </a:ext>
              </a:extLst>
            </xdr:cNvPr>
            <xdr:cNvSpPr txBox="1"/>
          </xdr:nvSpPr>
          <xdr:spPr>
            <a:xfrm>
              <a:off x="13543666936" y="3243521"/>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4</xdr:col>
      <xdr:colOff>614326</xdr:colOff>
      <xdr:row>19</xdr:row>
      <xdr:rowOff>95103</xdr:rowOff>
    </xdr:from>
    <xdr:ext cx="1574180"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EFE70FC-260E-313B-47D9-2ABFA91A8E74}"/>
                </a:ext>
              </a:extLst>
            </xdr:cNvPr>
            <xdr:cNvSpPr txBox="1"/>
          </xdr:nvSpPr>
          <xdr:spPr>
            <a:xfrm>
              <a:off x="13543690564" y="3911010"/>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CEFE70FC-260E-313B-47D9-2ABFA91A8E74}"/>
                </a:ext>
              </a:extLst>
            </xdr:cNvPr>
            <xdr:cNvSpPr txBox="1"/>
          </xdr:nvSpPr>
          <xdr:spPr>
            <a:xfrm>
              <a:off x="13543690564" y="3911010"/>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a:t>
              </a:r>
              <a:endParaRPr lang="en-US" sz="1100"/>
            </a:p>
          </xdr:txBody>
        </xdr:sp>
      </mc:Fallback>
    </mc:AlternateContent>
    <xdr:clientData/>
  </xdr:oneCellAnchor>
  <xdr:oneCellAnchor>
    <xdr:from>
      <xdr:col>2</xdr:col>
      <xdr:colOff>779721</xdr:colOff>
      <xdr:row>24</xdr:row>
      <xdr:rowOff>165986</xdr:rowOff>
    </xdr:from>
    <xdr:ext cx="1574180"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71E3674-8CCF-0979-DE07-A964FBD7DC8B}"/>
                </a:ext>
              </a:extLst>
            </xdr:cNvPr>
            <xdr:cNvSpPr txBox="1"/>
          </xdr:nvSpPr>
          <xdr:spPr>
            <a:xfrm>
              <a:off x="13545179123" y="4986079"/>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71E3674-8CCF-0979-DE07-A964FBD7DC8B}"/>
                </a:ext>
              </a:extLst>
            </xdr:cNvPr>
            <xdr:cNvSpPr txBox="1"/>
          </xdr:nvSpPr>
          <xdr:spPr>
            <a:xfrm>
              <a:off x="13545179123" y="4986079"/>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124047</xdr:colOff>
      <xdr:row>24</xdr:row>
      <xdr:rowOff>142358</xdr:rowOff>
    </xdr:from>
    <xdr:ext cx="1574180"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549393CE-3ECD-72AD-B5CF-EDCA391BBB5D}"/>
                </a:ext>
              </a:extLst>
            </xdr:cNvPr>
            <xdr:cNvSpPr txBox="1"/>
          </xdr:nvSpPr>
          <xdr:spPr>
            <a:xfrm>
              <a:off x="13545834797" y="4962451"/>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160</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549393CE-3ECD-72AD-B5CF-EDCA391BBB5D}"/>
                </a:ext>
              </a:extLst>
            </xdr:cNvPr>
            <xdr:cNvSpPr txBox="1"/>
          </xdr:nvSpPr>
          <xdr:spPr>
            <a:xfrm>
              <a:off x="13545834797" y="4962451"/>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a:t>
              </a:r>
              <a:endParaRPr lang="en-US" sz="1100"/>
            </a:p>
          </xdr:txBody>
        </xdr:sp>
      </mc:Fallback>
    </mc:AlternateContent>
    <xdr:clientData/>
  </xdr:oneCellAnchor>
  <xdr:oneCellAnchor>
    <xdr:from>
      <xdr:col>4</xdr:col>
      <xdr:colOff>649768</xdr:colOff>
      <xdr:row>21</xdr:row>
      <xdr:rowOff>112824</xdr:rowOff>
    </xdr:from>
    <xdr:ext cx="1574180"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552DBCD8-545E-AE6E-A90F-386D711204B5}"/>
                </a:ext>
              </a:extLst>
            </xdr:cNvPr>
            <xdr:cNvSpPr txBox="1"/>
          </xdr:nvSpPr>
          <xdr:spPr>
            <a:xfrm>
              <a:off x="13543655122" y="4330405"/>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73.33</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552DBCD8-545E-AE6E-A90F-386D711204B5}"/>
                </a:ext>
              </a:extLst>
            </xdr:cNvPr>
            <xdr:cNvSpPr txBox="1"/>
          </xdr:nvSpPr>
          <xdr:spPr>
            <a:xfrm>
              <a:off x="13543655122" y="4330405"/>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73.33</a:t>
              </a:r>
              <a:endParaRPr lang="en-US" sz="1100"/>
            </a:p>
          </xdr:txBody>
        </xdr:sp>
      </mc:Fallback>
    </mc:AlternateContent>
    <xdr:clientData/>
  </xdr:oneCellAnchor>
  <xdr:oneCellAnchor>
    <xdr:from>
      <xdr:col>3</xdr:col>
      <xdr:colOff>425302</xdr:colOff>
      <xdr:row>24</xdr:row>
      <xdr:rowOff>183707</xdr:rowOff>
    </xdr:from>
    <xdr:ext cx="1574180"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588C057A-8C1B-615F-C864-B650587E7BB7}"/>
                </a:ext>
              </a:extLst>
            </xdr:cNvPr>
            <xdr:cNvSpPr txBox="1"/>
          </xdr:nvSpPr>
          <xdr:spPr>
            <a:xfrm>
              <a:off x="13544706565" y="5003800"/>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13.33</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588C057A-8C1B-615F-C864-B650587E7BB7}"/>
                </a:ext>
              </a:extLst>
            </xdr:cNvPr>
            <xdr:cNvSpPr txBox="1"/>
          </xdr:nvSpPr>
          <xdr:spPr>
            <a:xfrm>
              <a:off x="13544706565" y="5003800"/>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13.33</a:t>
              </a:r>
              <a:endParaRPr lang="en-US" sz="1100"/>
            </a:p>
          </xdr:txBody>
        </xdr:sp>
      </mc:Fallback>
    </mc:AlternateContent>
    <xdr:clientData/>
  </xdr:oneCellAnchor>
  <xdr:twoCellAnchor>
    <xdr:from>
      <xdr:col>4</xdr:col>
      <xdr:colOff>360326</xdr:colOff>
      <xdr:row>22</xdr:row>
      <xdr:rowOff>5907</xdr:rowOff>
    </xdr:from>
    <xdr:to>
      <xdr:col>4</xdr:col>
      <xdr:colOff>383954</xdr:colOff>
      <xdr:row>24</xdr:row>
      <xdr:rowOff>118140</xdr:rowOff>
    </xdr:to>
    <xdr:cxnSp macro="">
      <xdr:nvCxnSpPr>
        <xdr:cNvPr id="25" name="Straight Connector 24">
          <a:extLst>
            <a:ext uri="{FF2B5EF4-FFF2-40B4-BE49-F238E27FC236}">
              <a16:creationId xmlns:a16="http://schemas.microsoft.com/office/drawing/2014/main" id="{18DDA928-3BFA-B2F1-6C02-39A5CC4941E6}"/>
            </a:ext>
          </a:extLst>
        </xdr:cNvPr>
        <xdr:cNvCxnSpPr/>
      </xdr:nvCxnSpPr>
      <xdr:spPr>
        <a:xfrm>
          <a:off x="13545495116" y="4424326"/>
          <a:ext cx="23628" cy="513907"/>
        </a:xfrm>
        <a:prstGeom prst="line">
          <a:avLst/>
        </a:prstGeom>
        <a:ln>
          <a:prstDash val="sysDot"/>
        </a:ln>
      </xdr:spPr>
      <xdr:style>
        <a:lnRef idx="3">
          <a:schemeClr val="accent3"/>
        </a:lnRef>
        <a:fillRef idx="0">
          <a:schemeClr val="accent3"/>
        </a:fillRef>
        <a:effectRef idx="2">
          <a:schemeClr val="accent3"/>
        </a:effectRef>
        <a:fontRef idx="minor">
          <a:schemeClr val="tx1"/>
        </a:fontRef>
      </xdr:style>
    </xdr:cxnSp>
    <xdr:clientData/>
  </xdr:twoCellAnchor>
  <xdr:twoCellAnchor>
    <xdr:from>
      <xdr:col>4</xdr:col>
      <xdr:colOff>383954</xdr:colOff>
      <xdr:row>21</xdr:row>
      <xdr:rowOff>189024</xdr:rowOff>
    </xdr:from>
    <xdr:to>
      <xdr:col>5</xdr:col>
      <xdr:colOff>378046</xdr:colOff>
      <xdr:row>22</xdr:row>
      <xdr:rowOff>5907</xdr:rowOff>
    </xdr:to>
    <xdr:cxnSp macro="">
      <xdr:nvCxnSpPr>
        <xdr:cNvPr id="29" name="Straight Connector 28">
          <a:extLst>
            <a:ext uri="{FF2B5EF4-FFF2-40B4-BE49-F238E27FC236}">
              <a16:creationId xmlns:a16="http://schemas.microsoft.com/office/drawing/2014/main" id="{356BBD71-BA6E-645D-AC50-8DA0A5AD5F17}"/>
            </a:ext>
          </a:extLst>
        </xdr:cNvPr>
        <xdr:cNvCxnSpPr/>
      </xdr:nvCxnSpPr>
      <xdr:spPr>
        <a:xfrm>
          <a:off x="13544674047" y="4406605"/>
          <a:ext cx="821069" cy="17721"/>
        </a:xfrm>
        <a:prstGeom prst="line">
          <a:avLst/>
        </a:prstGeom>
        <a:ln>
          <a:prstDash val="sysDot"/>
        </a:ln>
      </xdr:spPr>
      <xdr:style>
        <a:lnRef idx="3">
          <a:schemeClr val="accent3"/>
        </a:lnRef>
        <a:fillRef idx="0">
          <a:schemeClr val="accent3"/>
        </a:fillRef>
        <a:effectRef idx="2">
          <a:schemeClr val="accent3"/>
        </a:effectRef>
        <a:fontRef idx="minor">
          <a:schemeClr val="tx1"/>
        </a:fontRef>
      </xdr:style>
    </xdr:cxnSp>
    <xdr:clientData/>
  </xdr:twoCellAnchor>
  <xdr:twoCellAnchor>
    <xdr:from>
      <xdr:col>4</xdr:col>
      <xdr:colOff>454837</xdr:colOff>
      <xdr:row>20</xdr:row>
      <xdr:rowOff>41349</xdr:rowOff>
    </xdr:from>
    <xdr:to>
      <xdr:col>5</xdr:col>
      <xdr:colOff>413488</xdr:colOff>
      <xdr:row>21</xdr:row>
      <xdr:rowOff>183117</xdr:rowOff>
    </xdr:to>
    <xdr:cxnSp macro="">
      <xdr:nvCxnSpPr>
        <xdr:cNvPr id="34" name="Straight Connector 33">
          <a:extLst>
            <a:ext uri="{FF2B5EF4-FFF2-40B4-BE49-F238E27FC236}">
              <a16:creationId xmlns:a16="http://schemas.microsoft.com/office/drawing/2014/main" id="{77A38AE5-8CD2-EE3C-3053-6B7071BE826F}"/>
            </a:ext>
          </a:extLst>
        </xdr:cNvPr>
        <xdr:cNvCxnSpPr/>
      </xdr:nvCxnSpPr>
      <xdr:spPr>
        <a:xfrm>
          <a:off x="13544638605" y="4058093"/>
          <a:ext cx="785628" cy="342605"/>
        </a:xfrm>
        <a:prstGeom prst="line">
          <a:avLst/>
        </a:prstGeom>
        <a:ln w="38100"/>
      </xdr:spPr>
      <xdr:style>
        <a:lnRef idx="3">
          <a:schemeClr val="accent4"/>
        </a:lnRef>
        <a:fillRef idx="0">
          <a:schemeClr val="accent4"/>
        </a:fillRef>
        <a:effectRef idx="2">
          <a:schemeClr val="accent4"/>
        </a:effectRef>
        <a:fontRef idx="minor">
          <a:schemeClr val="tx1"/>
        </a:fontRef>
      </xdr:style>
    </xdr:cxnSp>
    <xdr:clientData/>
  </xdr:twoCellAnchor>
  <xdr:twoCellAnchor>
    <xdr:from>
      <xdr:col>4</xdr:col>
      <xdr:colOff>17721</xdr:colOff>
      <xdr:row>21</xdr:row>
      <xdr:rowOff>200837</xdr:rowOff>
    </xdr:from>
    <xdr:to>
      <xdr:col>4</xdr:col>
      <xdr:colOff>425302</xdr:colOff>
      <xdr:row>24</xdr:row>
      <xdr:rowOff>88605</xdr:rowOff>
    </xdr:to>
    <xdr:cxnSp macro="">
      <xdr:nvCxnSpPr>
        <xdr:cNvPr id="35" name="Straight Connector 34">
          <a:extLst>
            <a:ext uri="{FF2B5EF4-FFF2-40B4-BE49-F238E27FC236}">
              <a16:creationId xmlns:a16="http://schemas.microsoft.com/office/drawing/2014/main" id="{6FE888F1-8A75-1A6E-C811-9AA458FBAAEB}"/>
            </a:ext>
          </a:extLst>
        </xdr:cNvPr>
        <xdr:cNvCxnSpPr/>
      </xdr:nvCxnSpPr>
      <xdr:spPr>
        <a:xfrm>
          <a:off x="13545453768" y="4418418"/>
          <a:ext cx="407581" cy="490280"/>
        </a:xfrm>
        <a:prstGeom prst="line">
          <a:avLst/>
        </a:prstGeom>
        <a:ln w="38100"/>
      </xdr:spPr>
      <xdr:style>
        <a:lnRef idx="3">
          <a:schemeClr val="accent4"/>
        </a:lnRef>
        <a:fillRef idx="0">
          <a:schemeClr val="accent4"/>
        </a:fillRef>
        <a:effectRef idx="2">
          <a:schemeClr val="accent4"/>
        </a:effectRef>
        <a:fontRef idx="minor">
          <a:schemeClr val="tx1"/>
        </a:fontRef>
      </xdr:style>
    </xdr:cxnSp>
    <xdr:clientData/>
  </xdr:twoCellAnchor>
  <xdr:twoCellAnchor editAs="oneCell">
    <xdr:from>
      <xdr:col>4</xdr:col>
      <xdr:colOff>124048</xdr:colOff>
      <xdr:row>22</xdr:row>
      <xdr:rowOff>159911</xdr:rowOff>
    </xdr:from>
    <xdr:to>
      <xdr:col>4</xdr:col>
      <xdr:colOff>251047</xdr:colOff>
      <xdr:row>23</xdr:row>
      <xdr:rowOff>131430</xdr:rowOff>
    </xdr:to>
    <xdr:pic>
      <xdr:nvPicPr>
        <xdr:cNvPr id="37" name="Picture 36">
          <a:extLst>
            <a:ext uri="{FF2B5EF4-FFF2-40B4-BE49-F238E27FC236}">
              <a16:creationId xmlns:a16="http://schemas.microsoft.com/office/drawing/2014/main" id="{67CDD994-8506-80CB-09A0-812081C4864D}"/>
            </a:ext>
          </a:extLst>
        </xdr:cNvPr>
        <xdr:cNvPicPr>
          <a:picLocks noChangeAspect="1"/>
        </xdr:cNvPicPr>
      </xdr:nvPicPr>
      <xdr:blipFill>
        <a:blip xmlns:r="http://schemas.openxmlformats.org/officeDocument/2006/relationships" r:embed="rId2"/>
        <a:stretch>
          <a:fillRect/>
        </a:stretch>
      </xdr:blipFill>
      <xdr:spPr>
        <a:xfrm>
          <a:off x="13545628023" y="4578330"/>
          <a:ext cx="126999" cy="172356"/>
        </a:xfrm>
        <a:prstGeom prst="rect">
          <a:avLst/>
        </a:prstGeom>
      </xdr:spPr>
    </xdr:pic>
    <xdr:clientData/>
  </xdr:twoCellAnchor>
  <xdr:twoCellAnchor>
    <xdr:from>
      <xdr:col>4</xdr:col>
      <xdr:colOff>267537</xdr:colOff>
      <xdr:row>23</xdr:row>
      <xdr:rowOff>37041</xdr:rowOff>
    </xdr:from>
    <xdr:to>
      <xdr:col>5</xdr:col>
      <xdr:colOff>396875</xdr:colOff>
      <xdr:row>23</xdr:row>
      <xdr:rowOff>37656</xdr:rowOff>
    </xdr:to>
    <xdr:cxnSp macro="">
      <xdr:nvCxnSpPr>
        <xdr:cNvPr id="38" name="Straight Connector 37">
          <a:extLst>
            <a:ext uri="{FF2B5EF4-FFF2-40B4-BE49-F238E27FC236}">
              <a16:creationId xmlns:a16="http://schemas.microsoft.com/office/drawing/2014/main" id="{BC9C2408-4745-DE3F-1CD8-6C995D5B3409}"/>
            </a:ext>
          </a:extLst>
        </xdr:cNvPr>
        <xdr:cNvCxnSpPr/>
      </xdr:nvCxnSpPr>
      <xdr:spPr>
        <a:xfrm>
          <a:off x="13520467625" y="4661958"/>
          <a:ext cx="954838" cy="615"/>
        </a:xfrm>
        <a:prstGeom prst="line">
          <a:avLst/>
        </a:prstGeom>
        <a:ln>
          <a:prstDash val="sysDot"/>
        </a:ln>
      </xdr:spPr>
      <xdr:style>
        <a:lnRef idx="3">
          <a:schemeClr val="accent3"/>
        </a:lnRef>
        <a:fillRef idx="0">
          <a:schemeClr val="accent3"/>
        </a:fillRef>
        <a:effectRef idx="2">
          <a:schemeClr val="accent3"/>
        </a:effectRef>
        <a:fontRef idx="minor">
          <a:schemeClr val="tx1"/>
        </a:fontRef>
      </xdr:style>
    </xdr:cxnSp>
    <xdr:clientData/>
  </xdr:twoCellAnchor>
  <xdr:oneCellAnchor>
    <xdr:from>
      <xdr:col>4</xdr:col>
      <xdr:colOff>565102</xdr:colOff>
      <xdr:row>22</xdr:row>
      <xdr:rowOff>144574</xdr:rowOff>
    </xdr:from>
    <xdr:ext cx="1574180"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34E76419-3B39-3CC4-D018-1E8FF24C9B25}"/>
                </a:ext>
              </a:extLst>
            </xdr:cNvPr>
            <xdr:cNvSpPr txBox="1"/>
          </xdr:nvSpPr>
          <xdr:spPr>
            <a:xfrm>
              <a:off x="13519550718" y="4568407"/>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34E76419-3B39-3CC4-D018-1E8FF24C9B25}"/>
                </a:ext>
              </a:extLst>
            </xdr:cNvPr>
            <xdr:cNvSpPr txBox="1"/>
          </xdr:nvSpPr>
          <xdr:spPr>
            <a:xfrm>
              <a:off x="13519550718" y="4568407"/>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a:t>
              </a:r>
              <a:endParaRPr lang="en-US" sz="1100"/>
            </a:p>
          </xdr:txBody>
        </xdr:sp>
      </mc:Fallback>
    </mc:AlternateContent>
    <xdr:clientData/>
  </xdr:oneCellAnchor>
  <xdr:twoCellAnchor>
    <xdr:from>
      <xdr:col>4</xdr:col>
      <xdr:colOff>169826</xdr:colOff>
      <xdr:row>23</xdr:row>
      <xdr:rowOff>101156</xdr:rowOff>
    </xdr:from>
    <xdr:to>
      <xdr:col>4</xdr:col>
      <xdr:colOff>193454</xdr:colOff>
      <xdr:row>26</xdr:row>
      <xdr:rowOff>12306</xdr:rowOff>
    </xdr:to>
    <xdr:cxnSp macro="">
      <xdr:nvCxnSpPr>
        <xdr:cNvPr id="41" name="Straight Connector 40">
          <a:extLst>
            <a:ext uri="{FF2B5EF4-FFF2-40B4-BE49-F238E27FC236}">
              <a16:creationId xmlns:a16="http://schemas.microsoft.com/office/drawing/2014/main" id="{75203F48-2181-86C4-85E5-7D12854E117E}"/>
            </a:ext>
          </a:extLst>
        </xdr:cNvPr>
        <xdr:cNvCxnSpPr/>
      </xdr:nvCxnSpPr>
      <xdr:spPr>
        <a:xfrm>
          <a:off x="13521496546" y="4726073"/>
          <a:ext cx="23628" cy="514400"/>
        </a:xfrm>
        <a:prstGeom prst="line">
          <a:avLst/>
        </a:prstGeom>
        <a:ln>
          <a:prstDash val="sysDot"/>
        </a:ln>
      </xdr:spPr>
      <xdr:style>
        <a:lnRef idx="3">
          <a:schemeClr val="accent3"/>
        </a:lnRef>
        <a:fillRef idx="0">
          <a:schemeClr val="accent3"/>
        </a:fillRef>
        <a:effectRef idx="2">
          <a:schemeClr val="accent3"/>
        </a:effectRef>
        <a:fontRef idx="minor">
          <a:schemeClr val="tx1"/>
        </a:fontRef>
      </xdr:style>
    </xdr:cxnSp>
    <xdr:clientData/>
  </xdr:twoCellAnchor>
  <xdr:oneCellAnchor>
    <xdr:from>
      <xdr:col>2</xdr:col>
      <xdr:colOff>411520</xdr:colOff>
      <xdr:row>26</xdr:row>
      <xdr:rowOff>45261</xdr:rowOff>
    </xdr:from>
    <xdr:ext cx="3753855" cy="172227"/>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BEC8F6B8-379D-9646-6B59-27E5CF7EC376}"/>
                </a:ext>
              </a:extLst>
            </xdr:cNvPr>
            <xdr:cNvSpPr txBox="1"/>
          </xdr:nvSpPr>
          <xdr:spPr>
            <a:xfrm>
              <a:off x="13519175625" y="5273428"/>
              <a:ext cx="375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EE0000"/>
                        </a:solidFill>
                        <a:latin typeface="Cambria Math" panose="02040503050406030204" pitchFamily="18" charset="0"/>
                      </a:rPr>
                      <m:t>70</m:t>
                    </m:r>
                    <m:r>
                      <a:rPr lang="en-US" sz="1100" b="0" i="1">
                        <a:solidFill>
                          <a:srgbClr val="EE0000"/>
                        </a:solidFill>
                        <a:latin typeface="Cambria Math" panose="02040503050406030204" pitchFamily="18" charset="0"/>
                      </a:rPr>
                      <m:t>=100−2</m:t>
                    </m:r>
                    <m:r>
                      <a:rPr lang="en-US" sz="1100" b="0" i="1">
                        <a:solidFill>
                          <a:srgbClr val="EE0000"/>
                        </a:solidFill>
                        <a:latin typeface="Cambria Math" panose="02040503050406030204" pitchFamily="18" charset="0"/>
                      </a:rPr>
                      <m:t>𝑋</m:t>
                    </m:r>
                    <m:r>
                      <a:rPr lang="en-US" sz="1100" b="0" i="1">
                        <a:solidFill>
                          <a:srgbClr val="EE0000"/>
                        </a:solidFill>
                        <a:latin typeface="Cambria Math" panose="02040503050406030204" pitchFamily="18" charset="0"/>
                      </a:rPr>
                      <m:t>→</m:t>
                    </m:r>
                    <m:r>
                      <a:rPr lang="en-US" sz="1100" b="0" i="1">
                        <a:solidFill>
                          <a:srgbClr val="EE0000"/>
                        </a:solidFill>
                        <a:latin typeface="Cambria Math" panose="02040503050406030204" pitchFamily="18" charset="0"/>
                      </a:rPr>
                      <m:t>𝑋</m:t>
                    </m:r>
                    <m:r>
                      <a:rPr lang="en-US" sz="1100" b="0" i="1">
                        <a:solidFill>
                          <a:srgbClr val="EE0000"/>
                        </a:solidFill>
                        <a:latin typeface="Cambria Math" panose="02040503050406030204" pitchFamily="18" charset="0"/>
                      </a:rPr>
                      <m:t>=15</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BEC8F6B8-379D-9646-6B59-27E5CF7EC376}"/>
                </a:ext>
              </a:extLst>
            </xdr:cNvPr>
            <xdr:cNvSpPr txBox="1"/>
          </xdr:nvSpPr>
          <xdr:spPr>
            <a:xfrm>
              <a:off x="13519175625" y="5273428"/>
              <a:ext cx="375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EE0000"/>
                  </a:solidFill>
                  <a:latin typeface="Cambria Math" panose="02040503050406030204" pitchFamily="18" charset="0"/>
                </a:rPr>
                <a:t>70</a:t>
              </a:r>
              <a:r>
                <a:rPr lang="en-US" sz="1100" b="0" i="0">
                  <a:solidFill>
                    <a:srgbClr val="EE0000"/>
                  </a:solidFill>
                  <a:latin typeface="Cambria Math" panose="02040503050406030204" pitchFamily="18" charset="0"/>
                </a:rPr>
                <a:t>=100−2𝑋→𝑋=15</a:t>
              </a:r>
              <a:endParaRPr lang="en-US" sz="1100"/>
            </a:p>
          </xdr:txBody>
        </xdr:sp>
      </mc:Fallback>
    </mc:AlternateContent>
    <xdr:clientData/>
  </xdr:oneCellAnchor>
  <xdr:twoCellAnchor editAs="oneCell">
    <xdr:from>
      <xdr:col>0</xdr:col>
      <xdr:colOff>0</xdr:colOff>
      <xdr:row>42</xdr:row>
      <xdr:rowOff>198061</xdr:rowOff>
    </xdr:from>
    <xdr:to>
      <xdr:col>7</xdr:col>
      <xdr:colOff>197556</xdr:colOff>
      <xdr:row>55</xdr:row>
      <xdr:rowOff>59266</xdr:rowOff>
    </xdr:to>
    <xdr:pic>
      <xdr:nvPicPr>
        <xdr:cNvPr id="43" name="Picture 42">
          <a:extLst>
            <a:ext uri="{FF2B5EF4-FFF2-40B4-BE49-F238E27FC236}">
              <a16:creationId xmlns:a16="http://schemas.microsoft.com/office/drawing/2014/main" id="{B1A58D2F-0356-FC9A-7128-00CDDD96FA0B}"/>
            </a:ext>
          </a:extLst>
        </xdr:cNvPr>
        <xdr:cNvPicPr>
          <a:picLocks noChangeAspect="1"/>
        </xdr:cNvPicPr>
      </xdr:nvPicPr>
      <xdr:blipFill>
        <a:blip xmlns:r="http://schemas.openxmlformats.org/officeDocument/2006/relationships" r:embed="rId3"/>
        <a:stretch>
          <a:fillRect/>
        </a:stretch>
      </xdr:blipFill>
      <xdr:spPr>
        <a:xfrm>
          <a:off x="13519015944" y="8791728"/>
          <a:ext cx="5976056" cy="2521149"/>
        </a:xfrm>
        <a:prstGeom prst="rect">
          <a:avLst/>
        </a:prstGeom>
      </xdr:spPr>
    </xdr:pic>
    <xdr:clientData/>
  </xdr:twoCellAnchor>
  <xdr:oneCellAnchor>
    <xdr:from>
      <xdr:col>9</xdr:col>
      <xdr:colOff>40410</xdr:colOff>
      <xdr:row>49</xdr:row>
      <xdr:rowOff>183573</xdr:rowOff>
    </xdr:from>
    <xdr:ext cx="2071373" cy="344582"/>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0D1914C8-3D27-0714-B9C7-DA6199B653DA}"/>
                </a:ext>
              </a:extLst>
            </xdr:cNvPr>
            <xdr:cNvSpPr txBox="1"/>
          </xdr:nvSpPr>
          <xdr:spPr>
            <a:xfrm>
              <a:off x="13515450717" y="10083800"/>
              <a:ext cx="207137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0D1914C8-3D27-0714-B9C7-DA6199B653DA}"/>
                </a:ext>
              </a:extLst>
            </xdr:cNvPr>
            <xdr:cNvSpPr txBox="1"/>
          </xdr:nvSpPr>
          <xdr:spPr>
            <a:xfrm>
              <a:off x="13515450717" y="10083800"/>
              <a:ext cx="207137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109682</xdr:colOff>
      <xdr:row>51</xdr:row>
      <xdr:rowOff>143164</xdr:rowOff>
    </xdr:from>
    <xdr:ext cx="2839147" cy="321498"/>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2387BBF-EF47-4EB4-46CD-CFD2CAF4B604}"/>
                </a:ext>
              </a:extLst>
            </xdr:cNvPr>
            <xdr:cNvSpPr txBox="1"/>
          </xdr:nvSpPr>
          <xdr:spPr>
            <a:xfrm>
              <a:off x="13515439171" y="10447482"/>
              <a:ext cx="2839147"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𝐾</m:t>
                        </m:r>
                      </m:sub>
                    </m:sSub>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100</m:t>
                        </m:r>
                      </m:den>
                    </m:f>
                    <m:r>
                      <a:rPr lang="en-US" sz="1100" b="0" i="1">
                        <a:latin typeface="Cambria Math" panose="02040503050406030204" pitchFamily="18" charset="0"/>
                      </a:rPr>
                      <m:t>𝑋</m:t>
                    </m:r>
                    <m:r>
                      <a:rPr lang="en-US" sz="1100" b="0" i="1">
                        <a:latin typeface="Cambria Math" panose="02040503050406030204" pitchFamily="18" charset="0"/>
                      </a:rPr>
                      <m:t>→</m:t>
                    </m:r>
                    <m:sSub>
                      <m:sSubPr>
                        <m:ctrlPr>
                          <a:rPr lang="en-US" sz="1100" b="0" i="1">
                            <a:solidFill>
                              <a:srgbClr val="EE0000"/>
                            </a:solidFill>
                            <a:latin typeface="Cambria Math" panose="02040503050406030204" pitchFamily="18" charset="0"/>
                          </a:rPr>
                        </m:ctrlPr>
                      </m:sSubPr>
                      <m:e>
                        <m:r>
                          <a:rPr lang="en-US" sz="1100" b="0" i="1">
                            <a:solidFill>
                              <a:srgbClr val="EE0000"/>
                            </a:solidFill>
                            <a:latin typeface="Cambria Math" panose="02040503050406030204" pitchFamily="18" charset="0"/>
                          </a:rPr>
                          <m:t>𝑌</m:t>
                        </m:r>
                      </m:e>
                      <m:sub>
                        <m:r>
                          <a:rPr lang="en-US" sz="1100" b="0" i="1">
                            <a:solidFill>
                              <a:srgbClr val="EE0000"/>
                            </a:solidFill>
                            <a:latin typeface="Cambria Math" panose="02040503050406030204" pitchFamily="18" charset="0"/>
                          </a:rPr>
                          <m:t>𝐾</m:t>
                        </m:r>
                      </m:sub>
                    </m:sSub>
                    <m:r>
                      <a:rPr lang="en-US" sz="1100" b="0" i="1">
                        <a:solidFill>
                          <a:srgbClr val="EE0000"/>
                        </a:solidFill>
                        <a:latin typeface="Cambria Math" panose="02040503050406030204" pitchFamily="18" charset="0"/>
                      </a:rPr>
                      <m:t>=50−0.5</m:t>
                    </m:r>
                    <m:r>
                      <a:rPr lang="en-US" sz="1100" b="0" i="1">
                        <a:solidFill>
                          <a:srgbClr val="EE0000"/>
                        </a:solidFill>
                        <a:latin typeface="Cambria Math" panose="02040503050406030204" pitchFamily="18" charset="0"/>
                      </a:rPr>
                      <m:t>𝑋</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02387BBF-EF47-4EB4-46CD-CFD2CAF4B604}"/>
                </a:ext>
              </a:extLst>
            </xdr:cNvPr>
            <xdr:cNvSpPr txBox="1"/>
          </xdr:nvSpPr>
          <xdr:spPr>
            <a:xfrm>
              <a:off x="13515439171" y="10447482"/>
              <a:ext cx="2839147"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𝑌_𝐾=50−50/100 𝑋→</a:t>
              </a:r>
              <a:r>
                <a:rPr lang="en-US" sz="1100" b="0" i="0">
                  <a:solidFill>
                    <a:srgbClr val="EE0000"/>
                  </a:solidFill>
                  <a:latin typeface="Cambria Math" panose="02040503050406030204" pitchFamily="18" charset="0"/>
                </a:rPr>
                <a:t>𝑌_𝐾=50−0.5𝑋</a:t>
              </a:r>
              <a:endParaRPr lang="en-US" sz="1100"/>
            </a:p>
          </xdr:txBody>
        </xdr:sp>
      </mc:Fallback>
    </mc:AlternateContent>
    <xdr:clientData/>
  </xdr:oneCellAnchor>
  <xdr:oneCellAnchor>
    <xdr:from>
      <xdr:col>8</xdr:col>
      <xdr:colOff>115455</xdr:colOff>
      <xdr:row>53</xdr:row>
      <xdr:rowOff>148937</xdr:rowOff>
    </xdr:from>
    <xdr:ext cx="2839147" cy="32149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BE4B3DA-6C88-1DFD-C332-7E17B009FEAE}"/>
                </a:ext>
              </a:extLst>
            </xdr:cNvPr>
            <xdr:cNvSpPr txBox="1"/>
          </xdr:nvSpPr>
          <xdr:spPr>
            <a:xfrm>
              <a:off x="13515433398" y="10857346"/>
              <a:ext cx="2839147"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𝑂</m:t>
                        </m:r>
                      </m:sub>
                    </m:sSub>
                    <m:r>
                      <a:rPr lang="en-US" sz="1100" b="0" i="1">
                        <a:latin typeface="Cambria Math" panose="02040503050406030204" pitchFamily="18" charset="0"/>
                      </a:rPr>
                      <m:t>=320−</m:t>
                    </m:r>
                    <m:f>
                      <m:fPr>
                        <m:ctrlPr>
                          <a:rPr lang="en-US" sz="1100" b="0" i="1">
                            <a:latin typeface="Cambria Math" panose="02040503050406030204" pitchFamily="18" charset="0"/>
                          </a:rPr>
                        </m:ctrlPr>
                      </m:fPr>
                      <m:num>
                        <m:r>
                          <a:rPr lang="en-US" sz="1100" b="0" i="1">
                            <a:latin typeface="Cambria Math" panose="02040503050406030204" pitchFamily="18" charset="0"/>
                          </a:rPr>
                          <m:t>320</m:t>
                        </m:r>
                      </m:num>
                      <m:den>
                        <m:r>
                          <a:rPr lang="en-US" sz="1100" b="0" i="1">
                            <a:latin typeface="Cambria Math" panose="02040503050406030204" pitchFamily="18" charset="0"/>
                          </a:rPr>
                          <m:t>640</m:t>
                        </m:r>
                      </m:den>
                    </m:f>
                    <m:r>
                      <a:rPr lang="en-US" sz="1100" b="0" i="1">
                        <a:latin typeface="Cambria Math" panose="02040503050406030204" pitchFamily="18" charset="0"/>
                      </a:rPr>
                      <m:t>𝑋</m:t>
                    </m:r>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𝑌</m:t>
                        </m:r>
                      </m:e>
                      <m:sub>
                        <m:r>
                          <a:rPr lang="en-US" sz="1100" b="0" i="1">
                            <a:solidFill>
                              <a:srgbClr val="00B050"/>
                            </a:solidFill>
                            <a:latin typeface="Cambria Math" panose="02040503050406030204" pitchFamily="18" charset="0"/>
                          </a:rPr>
                          <m:t>𝑂</m:t>
                        </m:r>
                      </m:sub>
                    </m:sSub>
                    <m:r>
                      <a:rPr lang="en-US" sz="1100" b="0" i="1">
                        <a:solidFill>
                          <a:srgbClr val="00B050"/>
                        </a:solidFill>
                        <a:latin typeface="Cambria Math" panose="02040503050406030204" pitchFamily="18" charset="0"/>
                      </a:rPr>
                      <m:t>=320−0.5</m:t>
                    </m:r>
                    <m:r>
                      <a:rPr lang="en-US" sz="1100" b="0" i="1">
                        <a:solidFill>
                          <a:srgbClr val="00B050"/>
                        </a:solidFill>
                        <a:latin typeface="Cambria Math" panose="02040503050406030204" pitchFamily="18" charset="0"/>
                      </a:rPr>
                      <m:t>𝑋</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BE4B3DA-6C88-1DFD-C332-7E17B009FEAE}"/>
                </a:ext>
              </a:extLst>
            </xdr:cNvPr>
            <xdr:cNvSpPr txBox="1"/>
          </xdr:nvSpPr>
          <xdr:spPr>
            <a:xfrm>
              <a:off x="13515433398" y="10857346"/>
              <a:ext cx="2839147"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𝑌_𝑂=320−320/640 𝑋→</a:t>
              </a:r>
              <a:r>
                <a:rPr lang="en-US" sz="1100" b="0" i="0">
                  <a:solidFill>
                    <a:srgbClr val="00B050"/>
                  </a:solidFill>
                  <a:latin typeface="Cambria Math" panose="02040503050406030204" pitchFamily="18" charset="0"/>
                </a:rPr>
                <a:t>𝑌_𝑂=320−0.5𝑋</a:t>
              </a:r>
              <a:endParaRPr lang="en-US" sz="1100"/>
            </a:p>
          </xdr:txBody>
        </xdr:sp>
      </mc:Fallback>
    </mc:AlternateContent>
    <xdr:clientData/>
  </xdr:oneCellAnchor>
  <xdr:twoCellAnchor>
    <xdr:from>
      <xdr:col>11</xdr:col>
      <xdr:colOff>401674</xdr:colOff>
      <xdr:row>59</xdr:row>
      <xdr:rowOff>5907</xdr:rowOff>
    </xdr:from>
    <xdr:to>
      <xdr:col>11</xdr:col>
      <xdr:colOff>401674</xdr:colOff>
      <xdr:row>70</xdr:row>
      <xdr:rowOff>17721</xdr:rowOff>
    </xdr:to>
    <xdr:cxnSp macro="">
      <xdr:nvCxnSpPr>
        <xdr:cNvPr id="47" name="Straight Arrow Connector 46">
          <a:extLst>
            <a:ext uri="{FF2B5EF4-FFF2-40B4-BE49-F238E27FC236}">
              <a16:creationId xmlns:a16="http://schemas.microsoft.com/office/drawing/2014/main" id="{A409836D-232E-0244-A0F5-E06511DD90CF}"/>
            </a:ext>
          </a:extLst>
        </xdr:cNvPr>
        <xdr:cNvCxnSpPr/>
      </xdr:nvCxnSpPr>
      <xdr:spPr>
        <a:xfrm flipV="1">
          <a:off x="13520462826" y="3036589"/>
          <a:ext cx="0" cy="2234314"/>
        </a:xfrm>
        <a:prstGeom prst="straightConnector1">
          <a:avLst/>
        </a:prstGeom>
        <a:ln w="28575">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372140</xdr:colOff>
      <xdr:row>68</xdr:row>
      <xdr:rowOff>106326</xdr:rowOff>
    </xdr:from>
    <xdr:to>
      <xdr:col>11</xdr:col>
      <xdr:colOff>513907</xdr:colOff>
      <xdr:row>68</xdr:row>
      <xdr:rowOff>141767</xdr:rowOff>
    </xdr:to>
    <xdr:cxnSp macro="">
      <xdr:nvCxnSpPr>
        <xdr:cNvPr id="48" name="Straight Arrow Connector 47">
          <a:extLst>
            <a:ext uri="{FF2B5EF4-FFF2-40B4-BE49-F238E27FC236}">
              <a16:creationId xmlns:a16="http://schemas.microsoft.com/office/drawing/2014/main" id="{0BD82C57-0612-D04B-8DE1-3963415F294E}"/>
            </a:ext>
          </a:extLst>
        </xdr:cNvPr>
        <xdr:cNvCxnSpPr/>
      </xdr:nvCxnSpPr>
      <xdr:spPr>
        <a:xfrm flipV="1">
          <a:off x="13520350593" y="4955417"/>
          <a:ext cx="2618267" cy="35441"/>
        </a:xfrm>
        <a:prstGeom prst="straightConnector1">
          <a:avLst/>
        </a:prstGeom>
        <a:ln w="28575">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785628</xdr:colOff>
      <xdr:row>64</xdr:row>
      <xdr:rowOff>57727</xdr:rowOff>
    </xdr:from>
    <xdr:to>
      <xdr:col>11</xdr:col>
      <xdr:colOff>404091</xdr:colOff>
      <xdr:row>68</xdr:row>
      <xdr:rowOff>118140</xdr:rowOff>
    </xdr:to>
    <xdr:cxnSp macro="">
      <xdr:nvCxnSpPr>
        <xdr:cNvPr id="49" name="Straight Connector 48">
          <a:extLst>
            <a:ext uri="{FF2B5EF4-FFF2-40B4-BE49-F238E27FC236}">
              <a16:creationId xmlns:a16="http://schemas.microsoft.com/office/drawing/2014/main" id="{EB995ED2-BD9F-8E42-A34D-0BCB234711CE}"/>
            </a:ext>
          </a:extLst>
        </xdr:cNvPr>
        <xdr:cNvCxnSpPr/>
      </xdr:nvCxnSpPr>
      <xdr:spPr>
        <a:xfrm>
          <a:off x="13515507409" y="12988636"/>
          <a:ext cx="1269463" cy="8685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779318</xdr:colOff>
      <xdr:row>60</xdr:row>
      <xdr:rowOff>144453</xdr:rowOff>
    </xdr:from>
    <xdr:to>
      <xdr:col>11</xdr:col>
      <xdr:colOff>396170</xdr:colOff>
      <xdr:row>68</xdr:row>
      <xdr:rowOff>98136</xdr:rowOff>
    </xdr:to>
    <xdr:cxnSp macro="">
      <xdr:nvCxnSpPr>
        <xdr:cNvPr id="50" name="Straight Connector 49">
          <a:extLst>
            <a:ext uri="{FF2B5EF4-FFF2-40B4-BE49-F238E27FC236}">
              <a16:creationId xmlns:a16="http://schemas.microsoft.com/office/drawing/2014/main" id="{5E26E104-C10B-F048-8C01-756CD65746F1}"/>
            </a:ext>
          </a:extLst>
        </xdr:cNvPr>
        <xdr:cNvCxnSpPr/>
      </xdr:nvCxnSpPr>
      <xdr:spPr>
        <a:xfrm>
          <a:off x="13515515330" y="12267180"/>
          <a:ext cx="2093352" cy="15700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637954</xdr:colOff>
      <xdr:row>60</xdr:row>
      <xdr:rowOff>30126</xdr:rowOff>
    </xdr:from>
    <xdr:ext cx="1574180"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F76EDAC9-3C79-A641-80F7-E9BC947D5949}"/>
                </a:ext>
              </a:extLst>
            </xdr:cNvPr>
            <xdr:cNvSpPr txBox="1"/>
          </xdr:nvSpPr>
          <xdr:spPr>
            <a:xfrm>
              <a:off x="13519477866" y="3262853"/>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320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F76EDAC9-3C79-A641-80F7-E9BC947D5949}"/>
                </a:ext>
              </a:extLst>
            </xdr:cNvPr>
            <xdr:cNvSpPr txBox="1"/>
          </xdr:nvSpPr>
          <xdr:spPr>
            <a:xfrm>
              <a:off x="13519477866" y="3262853"/>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320</a:t>
              </a:r>
              <a:endParaRPr lang="en-US" sz="1100"/>
            </a:p>
          </xdr:txBody>
        </xdr:sp>
      </mc:Fallback>
    </mc:AlternateContent>
    <xdr:clientData/>
  </xdr:oneCellAnchor>
  <xdr:oneCellAnchor>
    <xdr:from>
      <xdr:col>10</xdr:col>
      <xdr:colOff>614326</xdr:colOff>
      <xdr:row>63</xdr:row>
      <xdr:rowOff>95103</xdr:rowOff>
    </xdr:from>
    <xdr:ext cx="1574180"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9777127-D044-9D48-BC65-11B6A497758A}"/>
                </a:ext>
              </a:extLst>
            </xdr:cNvPr>
            <xdr:cNvSpPr txBox="1"/>
          </xdr:nvSpPr>
          <xdr:spPr>
            <a:xfrm>
              <a:off x="13519501494" y="3933967"/>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9777127-D044-9D48-BC65-11B6A497758A}"/>
                </a:ext>
              </a:extLst>
            </xdr:cNvPr>
            <xdr:cNvSpPr txBox="1"/>
          </xdr:nvSpPr>
          <xdr:spPr>
            <a:xfrm>
              <a:off x="13519501494" y="3933967"/>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editAs="oneCell">
    <xdr:from>
      <xdr:col>0</xdr:col>
      <xdr:colOff>1</xdr:colOff>
      <xdr:row>70</xdr:row>
      <xdr:rowOff>202045</xdr:rowOff>
    </xdr:from>
    <xdr:to>
      <xdr:col>6</xdr:col>
      <xdr:colOff>392546</xdr:colOff>
      <xdr:row>84</xdr:row>
      <xdr:rowOff>88338</xdr:rowOff>
    </xdr:to>
    <xdr:pic>
      <xdr:nvPicPr>
        <xdr:cNvPr id="67" name="Picture 66">
          <a:extLst>
            <a:ext uri="{FF2B5EF4-FFF2-40B4-BE49-F238E27FC236}">
              <a16:creationId xmlns:a16="http://schemas.microsoft.com/office/drawing/2014/main" id="{26DB318B-55D9-2257-F107-9A3C088B7906}"/>
            </a:ext>
          </a:extLst>
        </xdr:cNvPr>
        <xdr:cNvPicPr>
          <a:picLocks noChangeAspect="1"/>
        </xdr:cNvPicPr>
      </xdr:nvPicPr>
      <xdr:blipFill>
        <a:blip xmlns:r="http://schemas.openxmlformats.org/officeDocument/2006/relationships" r:embed="rId4"/>
        <a:stretch>
          <a:fillRect/>
        </a:stretch>
      </xdr:blipFill>
      <xdr:spPr>
        <a:xfrm>
          <a:off x="13519646454" y="14345227"/>
          <a:ext cx="5345545" cy="2714929"/>
        </a:xfrm>
        <a:prstGeom prst="rect">
          <a:avLst/>
        </a:prstGeom>
      </xdr:spPr>
    </xdr:pic>
    <xdr:clientData/>
  </xdr:twoCellAnchor>
  <xdr:twoCellAnchor>
    <xdr:from>
      <xdr:col>11</xdr:col>
      <xdr:colOff>80818</xdr:colOff>
      <xdr:row>81</xdr:row>
      <xdr:rowOff>0</xdr:rowOff>
    </xdr:from>
    <xdr:to>
      <xdr:col>11</xdr:col>
      <xdr:colOff>265545</xdr:colOff>
      <xdr:row>82</xdr:row>
      <xdr:rowOff>23091</xdr:rowOff>
    </xdr:to>
    <xdr:sp macro="" textlink="">
      <xdr:nvSpPr>
        <xdr:cNvPr id="68" name="Rounded Rectangle 67">
          <a:extLst>
            <a:ext uri="{FF2B5EF4-FFF2-40B4-BE49-F238E27FC236}">
              <a16:creationId xmlns:a16="http://schemas.microsoft.com/office/drawing/2014/main" id="{83B5661C-5D74-C507-3D1F-152FA8D32678}"/>
            </a:ext>
          </a:extLst>
        </xdr:cNvPr>
        <xdr:cNvSpPr/>
      </xdr:nvSpPr>
      <xdr:spPr>
        <a:xfrm>
          <a:off x="13515645955" y="16365682"/>
          <a:ext cx="184727" cy="22513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513772</xdr:colOff>
      <xdr:row>81</xdr:row>
      <xdr:rowOff>17317</xdr:rowOff>
    </xdr:from>
    <xdr:to>
      <xdr:col>9</xdr:col>
      <xdr:colOff>652316</xdr:colOff>
      <xdr:row>81</xdr:row>
      <xdr:rowOff>202044</xdr:rowOff>
    </xdr:to>
    <xdr:sp macro="" textlink="">
      <xdr:nvSpPr>
        <xdr:cNvPr id="69" name="Rounded Rectangle 68">
          <a:extLst>
            <a:ext uri="{FF2B5EF4-FFF2-40B4-BE49-F238E27FC236}">
              <a16:creationId xmlns:a16="http://schemas.microsoft.com/office/drawing/2014/main" id="{B4D03880-AFC2-631B-348A-91AC0B346C04}"/>
            </a:ext>
          </a:extLst>
        </xdr:cNvPr>
        <xdr:cNvSpPr/>
      </xdr:nvSpPr>
      <xdr:spPr>
        <a:xfrm>
          <a:off x="13516910184" y="16382999"/>
          <a:ext cx="138544" cy="18472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11</xdr:col>
      <xdr:colOff>86591</xdr:colOff>
      <xdr:row>83</xdr:row>
      <xdr:rowOff>11546</xdr:rowOff>
    </xdr:from>
    <xdr:to>
      <xdr:col>11</xdr:col>
      <xdr:colOff>271318</xdr:colOff>
      <xdr:row>84</xdr:row>
      <xdr:rowOff>34637</xdr:rowOff>
    </xdr:to>
    <xdr:sp macro="" textlink="">
      <xdr:nvSpPr>
        <xdr:cNvPr id="70" name="Rounded Rectangle 69">
          <a:extLst>
            <a:ext uri="{FF2B5EF4-FFF2-40B4-BE49-F238E27FC236}">
              <a16:creationId xmlns:a16="http://schemas.microsoft.com/office/drawing/2014/main" id="{1E72FBB7-85D7-AACE-399C-DB9E20BD2CC8}"/>
            </a:ext>
          </a:extLst>
        </xdr:cNvPr>
        <xdr:cNvSpPr/>
      </xdr:nvSpPr>
      <xdr:spPr>
        <a:xfrm>
          <a:off x="13515640182" y="16781319"/>
          <a:ext cx="184727" cy="22513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9</xdr:col>
      <xdr:colOff>513772</xdr:colOff>
      <xdr:row>83</xdr:row>
      <xdr:rowOff>34636</xdr:rowOff>
    </xdr:from>
    <xdr:to>
      <xdr:col>9</xdr:col>
      <xdr:colOff>698499</xdr:colOff>
      <xdr:row>84</xdr:row>
      <xdr:rowOff>57727</xdr:rowOff>
    </xdr:to>
    <xdr:sp macro="" textlink="">
      <xdr:nvSpPr>
        <xdr:cNvPr id="71" name="Rounded Rectangle 70">
          <a:extLst>
            <a:ext uri="{FF2B5EF4-FFF2-40B4-BE49-F238E27FC236}">
              <a16:creationId xmlns:a16="http://schemas.microsoft.com/office/drawing/2014/main" id="{CE5C6F1A-7722-DC42-C2E7-5FF64DA74481}"/>
            </a:ext>
          </a:extLst>
        </xdr:cNvPr>
        <xdr:cNvSpPr/>
      </xdr:nvSpPr>
      <xdr:spPr>
        <a:xfrm>
          <a:off x="13516864001" y="16804409"/>
          <a:ext cx="184727" cy="22513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11</xdr:col>
      <xdr:colOff>109681</xdr:colOff>
      <xdr:row>82</xdr:row>
      <xdr:rowOff>23090</xdr:rowOff>
    </xdr:from>
    <xdr:to>
      <xdr:col>11</xdr:col>
      <xdr:colOff>248225</xdr:colOff>
      <xdr:row>83</xdr:row>
      <xdr:rowOff>5771</xdr:rowOff>
    </xdr:to>
    <xdr:sp macro="" textlink="">
      <xdr:nvSpPr>
        <xdr:cNvPr id="72" name="Rounded Rectangle 71">
          <a:extLst>
            <a:ext uri="{FF2B5EF4-FFF2-40B4-BE49-F238E27FC236}">
              <a16:creationId xmlns:a16="http://schemas.microsoft.com/office/drawing/2014/main" id="{416C5CEC-6600-B7A7-A698-0899B09268D5}"/>
            </a:ext>
          </a:extLst>
        </xdr:cNvPr>
        <xdr:cNvSpPr/>
      </xdr:nvSpPr>
      <xdr:spPr>
        <a:xfrm>
          <a:off x="13515663275" y="16590817"/>
          <a:ext cx="138544" cy="18472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9</xdr:col>
      <xdr:colOff>513772</xdr:colOff>
      <xdr:row>82</xdr:row>
      <xdr:rowOff>34635</xdr:rowOff>
    </xdr:from>
    <xdr:to>
      <xdr:col>9</xdr:col>
      <xdr:colOff>652316</xdr:colOff>
      <xdr:row>83</xdr:row>
      <xdr:rowOff>17316</xdr:rowOff>
    </xdr:to>
    <xdr:sp macro="" textlink="">
      <xdr:nvSpPr>
        <xdr:cNvPr id="73" name="Rounded Rectangle 72">
          <a:extLst>
            <a:ext uri="{FF2B5EF4-FFF2-40B4-BE49-F238E27FC236}">
              <a16:creationId xmlns:a16="http://schemas.microsoft.com/office/drawing/2014/main" id="{6B832A61-B95B-10FD-73A6-9039805D60F9}"/>
            </a:ext>
          </a:extLst>
        </xdr:cNvPr>
        <xdr:cNvSpPr/>
      </xdr:nvSpPr>
      <xdr:spPr>
        <a:xfrm>
          <a:off x="13516910184" y="16602362"/>
          <a:ext cx="138544" cy="18472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editAs="oneCell">
    <xdr:from>
      <xdr:col>0</xdr:col>
      <xdr:colOff>0</xdr:colOff>
      <xdr:row>98</xdr:row>
      <xdr:rowOff>0</xdr:rowOff>
    </xdr:from>
    <xdr:to>
      <xdr:col>5</xdr:col>
      <xdr:colOff>109682</xdr:colOff>
      <xdr:row>112</xdr:row>
      <xdr:rowOff>187813</xdr:rowOff>
    </xdr:to>
    <xdr:pic>
      <xdr:nvPicPr>
        <xdr:cNvPr id="74" name="Picture 73">
          <a:extLst>
            <a:ext uri="{FF2B5EF4-FFF2-40B4-BE49-F238E27FC236}">
              <a16:creationId xmlns:a16="http://schemas.microsoft.com/office/drawing/2014/main" id="{82ECE002-6A3F-A54F-8068-9BAA0F385C4C}"/>
            </a:ext>
          </a:extLst>
        </xdr:cNvPr>
        <xdr:cNvPicPr>
          <a:picLocks noChangeAspect="1"/>
        </xdr:cNvPicPr>
      </xdr:nvPicPr>
      <xdr:blipFill>
        <a:blip xmlns:r="http://schemas.openxmlformats.org/officeDocument/2006/relationships" r:embed="rId5"/>
        <a:stretch>
          <a:fillRect/>
        </a:stretch>
      </xdr:blipFill>
      <xdr:spPr>
        <a:xfrm>
          <a:off x="13520754818" y="19800455"/>
          <a:ext cx="4237182" cy="3016449"/>
        </a:xfrm>
        <a:prstGeom prst="rect">
          <a:avLst/>
        </a:prstGeom>
      </xdr:spPr>
    </xdr:pic>
    <xdr:clientData/>
  </xdr:twoCellAnchor>
  <xdr:twoCellAnchor>
    <xdr:from>
      <xdr:col>10</xdr:col>
      <xdr:colOff>548409</xdr:colOff>
      <xdr:row>101</xdr:row>
      <xdr:rowOff>132773</xdr:rowOff>
    </xdr:from>
    <xdr:to>
      <xdr:col>10</xdr:col>
      <xdr:colOff>577273</xdr:colOff>
      <xdr:row>115</xdr:row>
      <xdr:rowOff>155864</xdr:rowOff>
    </xdr:to>
    <xdr:cxnSp macro="">
      <xdr:nvCxnSpPr>
        <xdr:cNvPr id="76" name="Straight Arrow Connector 75">
          <a:extLst>
            <a:ext uri="{FF2B5EF4-FFF2-40B4-BE49-F238E27FC236}">
              <a16:creationId xmlns:a16="http://schemas.microsoft.com/office/drawing/2014/main" id="{D0A0B21C-913F-7A44-3B3A-16AC1F0802D6}"/>
            </a:ext>
          </a:extLst>
        </xdr:cNvPr>
        <xdr:cNvCxnSpPr/>
      </xdr:nvCxnSpPr>
      <xdr:spPr>
        <a:xfrm flipV="1">
          <a:off x="13516159727" y="20539364"/>
          <a:ext cx="28864" cy="285172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738909</xdr:colOff>
      <xdr:row>115</xdr:row>
      <xdr:rowOff>34637</xdr:rowOff>
    </xdr:from>
    <xdr:to>
      <xdr:col>11</xdr:col>
      <xdr:colOff>40409</xdr:colOff>
      <xdr:row>115</xdr:row>
      <xdr:rowOff>40409</xdr:rowOff>
    </xdr:to>
    <xdr:cxnSp macro="">
      <xdr:nvCxnSpPr>
        <xdr:cNvPr id="77" name="Straight Arrow Connector 76">
          <a:extLst>
            <a:ext uri="{FF2B5EF4-FFF2-40B4-BE49-F238E27FC236}">
              <a16:creationId xmlns:a16="http://schemas.microsoft.com/office/drawing/2014/main" id="{DEE033BE-61AB-6F05-D4FB-F70D0F0FFD52}"/>
            </a:ext>
          </a:extLst>
        </xdr:cNvPr>
        <xdr:cNvCxnSpPr/>
      </xdr:nvCxnSpPr>
      <xdr:spPr>
        <a:xfrm>
          <a:off x="13515871091" y="23269864"/>
          <a:ext cx="3429000" cy="577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6</xdr:col>
      <xdr:colOff>254000</xdr:colOff>
      <xdr:row>114</xdr:row>
      <xdr:rowOff>120072</xdr:rowOff>
    </xdr:from>
    <xdr:ext cx="714782"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AD700F5E-7CFD-C9EB-7E1A-F12588D39783}"/>
                </a:ext>
              </a:extLst>
            </xdr:cNvPr>
            <xdr:cNvSpPr txBox="1"/>
          </xdr:nvSpPr>
          <xdr:spPr>
            <a:xfrm>
              <a:off x="13519070218" y="23153254"/>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AD700F5E-7CFD-C9EB-7E1A-F12588D39783}"/>
                </a:ext>
              </a:extLst>
            </xdr:cNvPr>
            <xdr:cNvSpPr txBox="1"/>
          </xdr:nvSpPr>
          <xdr:spPr>
            <a:xfrm>
              <a:off x="13519070218" y="23153254"/>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10</xdr:col>
      <xdr:colOff>161636</xdr:colOff>
      <xdr:row>100</xdr:row>
      <xdr:rowOff>108527</xdr:rowOff>
    </xdr:from>
    <xdr:ext cx="714782"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86E2308F-9C00-9889-FFDE-7080663756E8}"/>
                </a:ext>
              </a:extLst>
            </xdr:cNvPr>
            <xdr:cNvSpPr txBox="1"/>
          </xdr:nvSpPr>
          <xdr:spPr>
            <a:xfrm>
              <a:off x="13515860582" y="20313072"/>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86E2308F-9C00-9889-FFDE-7080663756E8}"/>
                </a:ext>
              </a:extLst>
            </xdr:cNvPr>
            <xdr:cNvSpPr txBox="1"/>
          </xdr:nvSpPr>
          <xdr:spPr>
            <a:xfrm>
              <a:off x="13515860582" y="20313072"/>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7</xdr:col>
      <xdr:colOff>681182</xdr:colOff>
      <xdr:row>105</xdr:row>
      <xdr:rowOff>63500</xdr:rowOff>
    </xdr:from>
    <xdr:to>
      <xdr:col>10</xdr:col>
      <xdr:colOff>571500</xdr:colOff>
      <xdr:row>115</xdr:row>
      <xdr:rowOff>46182</xdr:rowOff>
    </xdr:to>
    <xdr:sp macro="" textlink="">
      <xdr:nvSpPr>
        <xdr:cNvPr id="82" name="Freeform 81">
          <a:extLst>
            <a:ext uri="{FF2B5EF4-FFF2-40B4-BE49-F238E27FC236}">
              <a16:creationId xmlns:a16="http://schemas.microsoft.com/office/drawing/2014/main" id="{76CA9C6A-4C49-EA19-A1CF-8ED4F86AE4DA}"/>
            </a:ext>
          </a:extLst>
        </xdr:cNvPr>
        <xdr:cNvSpPr/>
      </xdr:nvSpPr>
      <xdr:spPr>
        <a:xfrm>
          <a:off x="13516165500" y="21278273"/>
          <a:ext cx="2366818" cy="2003136"/>
        </a:xfrm>
        <a:custGeom>
          <a:avLst/>
          <a:gdLst>
            <a:gd name="connsiteX0" fmla="*/ 0 w 2366818"/>
            <a:gd name="connsiteY0" fmla="*/ 0 h 2003136"/>
            <a:gd name="connsiteX1" fmla="*/ 1477818 w 2366818"/>
            <a:gd name="connsiteY1" fmla="*/ 669636 h 2003136"/>
            <a:gd name="connsiteX2" fmla="*/ 2366818 w 2366818"/>
            <a:gd name="connsiteY2" fmla="*/ 2003136 h 2003136"/>
          </a:gdLst>
          <a:ahLst/>
          <a:cxnLst>
            <a:cxn ang="0">
              <a:pos x="connsiteX0" y="connsiteY0"/>
            </a:cxn>
            <a:cxn ang="0">
              <a:pos x="connsiteX1" y="connsiteY1"/>
            </a:cxn>
            <a:cxn ang="0">
              <a:pos x="connsiteX2" y="connsiteY2"/>
            </a:cxn>
          </a:cxnLst>
          <a:rect l="l" t="t" r="r" b="b"/>
          <a:pathLst>
            <a:path w="2366818" h="2003136">
              <a:moveTo>
                <a:pt x="0" y="0"/>
              </a:moveTo>
              <a:cubicBezTo>
                <a:pt x="541674" y="167890"/>
                <a:pt x="1083348" y="335780"/>
                <a:pt x="1477818" y="669636"/>
              </a:cubicBezTo>
              <a:cubicBezTo>
                <a:pt x="1872288" y="1003492"/>
                <a:pt x="2119553" y="1503314"/>
                <a:pt x="2366818" y="200313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254000</xdr:colOff>
      <xdr:row>109</xdr:row>
      <xdr:rowOff>91500</xdr:rowOff>
    </xdr:from>
    <xdr:to>
      <xdr:col>8</xdr:col>
      <xdr:colOff>527627</xdr:colOff>
      <xdr:row>111</xdr:row>
      <xdr:rowOff>42717</xdr:rowOff>
    </xdr:to>
    <xdr:pic>
      <xdr:nvPicPr>
        <xdr:cNvPr id="83" name="Picture 82">
          <a:extLst>
            <a:ext uri="{FF2B5EF4-FFF2-40B4-BE49-F238E27FC236}">
              <a16:creationId xmlns:a16="http://schemas.microsoft.com/office/drawing/2014/main" id="{B9FBAA7D-EC6D-D4AF-FD79-B18810CEAF34}"/>
            </a:ext>
          </a:extLst>
        </xdr:cNvPr>
        <xdr:cNvPicPr>
          <a:picLocks noChangeAspect="1"/>
        </xdr:cNvPicPr>
      </xdr:nvPicPr>
      <xdr:blipFill>
        <a:blip xmlns:r="http://schemas.openxmlformats.org/officeDocument/2006/relationships" r:embed="rId6"/>
        <a:stretch>
          <a:fillRect/>
        </a:stretch>
      </xdr:blipFill>
      <xdr:spPr>
        <a:xfrm>
          <a:off x="13517860373" y="22114455"/>
          <a:ext cx="273627" cy="355307"/>
        </a:xfrm>
        <a:prstGeom prst="rect">
          <a:avLst/>
        </a:prstGeom>
      </xdr:spPr>
    </xdr:pic>
    <xdr:clientData/>
  </xdr:twoCellAnchor>
  <xdr:oneCellAnchor>
    <xdr:from>
      <xdr:col>10</xdr:col>
      <xdr:colOff>340591</xdr:colOff>
      <xdr:row>109</xdr:row>
      <xdr:rowOff>177798</xdr:rowOff>
    </xdr:from>
    <xdr:ext cx="714782" cy="172227"/>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087C207B-396B-F8BF-2C6C-20E7A3AC2F55}"/>
                </a:ext>
              </a:extLst>
            </xdr:cNvPr>
            <xdr:cNvSpPr txBox="1"/>
          </xdr:nvSpPr>
          <xdr:spPr>
            <a:xfrm>
              <a:off x="13515681627" y="22200753"/>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087C207B-396B-F8BF-2C6C-20E7A3AC2F55}"/>
                </a:ext>
              </a:extLst>
            </xdr:cNvPr>
            <xdr:cNvSpPr txBox="1"/>
          </xdr:nvSpPr>
          <xdr:spPr>
            <a:xfrm>
              <a:off x="13515681627" y="22200753"/>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7</xdr:col>
      <xdr:colOff>813955</xdr:colOff>
      <xdr:row>115</xdr:row>
      <xdr:rowOff>79662</xdr:rowOff>
    </xdr:from>
    <xdr:ext cx="714782"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67B3BB9E-F12C-2610-01A4-A932FF34CE00}"/>
                </a:ext>
              </a:extLst>
            </xdr:cNvPr>
            <xdr:cNvSpPr txBox="1"/>
          </xdr:nvSpPr>
          <xdr:spPr>
            <a:xfrm>
              <a:off x="13517684763" y="23314889"/>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67B3BB9E-F12C-2610-01A4-A932FF34CE00}"/>
                </a:ext>
              </a:extLst>
            </xdr:cNvPr>
            <xdr:cNvSpPr txBox="1"/>
          </xdr:nvSpPr>
          <xdr:spPr>
            <a:xfrm>
              <a:off x="13517684763" y="23314889"/>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twoCellAnchor>
    <xdr:from>
      <xdr:col>8</xdr:col>
      <xdr:colOff>527627</xdr:colOff>
      <xdr:row>110</xdr:row>
      <xdr:rowOff>40409</xdr:rowOff>
    </xdr:from>
    <xdr:to>
      <xdr:col>10</xdr:col>
      <xdr:colOff>565727</xdr:colOff>
      <xdr:row>110</xdr:row>
      <xdr:rowOff>67109</xdr:rowOff>
    </xdr:to>
    <xdr:cxnSp macro="">
      <xdr:nvCxnSpPr>
        <xdr:cNvPr id="87" name="Straight Connector 86">
          <a:extLst>
            <a:ext uri="{FF2B5EF4-FFF2-40B4-BE49-F238E27FC236}">
              <a16:creationId xmlns:a16="http://schemas.microsoft.com/office/drawing/2014/main" id="{74DC8900-096C-41FC-F5A0-1D8996E49F3E}"/>
            </a:ext>
          </a:extLst>
        </xdr:cNvPr>
        <xdr:cNvCxnSpPr>
          <a:stCxn id="83" idx="1"/>
        </xdr:cNvCxnSpPr>
      </xdr:nvCxnSpPr>
      <xdr:spPr>
        <a:xfrm flipH="1" flipV="1">
          <a:off x="13516171273" y="22265409"/>
          <a:ext cx="1689100" cy="2670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334818</xdr:colOff>
      <xdr:row>111</xdr:row>
      <xdr:rowOff>46182</xdr:rowOff>
    </xdr:from>
    <xdr:to>
      <xdr:col>8</xdr:col>
      <xdr:colOff>352136</xdr:colOff>
      <xdr:row>115</xdr:row>
      <xdr:rowOff>28864</xdr:rowOff>
    </xdr:to>
    <xdr:cxnSp macro="">
      <xdr:nvCxnSpPr>
        <xdr:cNvPr id="88" name="Straight Connector 87">
          <a:extLst>
            <a:ext uri="{FF2B5EF4-FFF2-40B4-BE49-F238E27FC236}">
              <a16:creationId xmlns:a16="http://schemas.microsoft.com/office/drawing/2014/main" id="{9FC7736F-3E8E-25D9-B108-D75C21184A58}"/>
            </a:ext>
          </a:extLst>
        </xdr:cNvPr>
        <xdr:cNvCxnSpPr/>
      </xdr:nvCxnSpPr>
      <xdr:spPr>
        <a:xfrm flipH="1" flipV="1">
          <a:off x="13518035864" y="22473227"/>
          <a:ext cx="17318" cy="79086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254001</xdr:colOff>
      <xdr:row>115</xdr:row>
      <xdr:rowOff>120074</xdr:rowOff>
    </xdr:from>
    <xdr:ext cx="266019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E8986893-9F9B-2F48-03CD-C264CD8A6420}"/>
                </a:ext>
              </a:extLst>
            </xdr:cNvPr>
            <xdr:cNvSpPr txBox="1"/>
          </xdr:nvSpPr>
          <xdr:spPr>
            <a:xfrm>
              <a:off x="13520426808" y="23355301"/>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r>
                          <a:rPr lang="en-US" sz="1100" b="0" i="1">
                            <a:latin typeface="Cambria Math" panose="02040503050406030204" pitchFamily="18" charset="0"/>
                          </a:rPr>
                          <m:t>=80→</m:t>
                        </m:r>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r>
                      <a:rPr lang="en-US" sz="1100" b="0" i="1">
                        <a:latin typeface="Cambria Math" panose="02040503050406030204" pitchFamily="18" charset="0"/>
                      </a:rPr>
                      <m:t>=50</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E8986893-9F9B-2F48-03CD-C264CD8A6420}"/>
                </a:ext>
              </a:extLst>
            </xdr:cNvPr>
            <xdr:cNvSpPr txBox="1"/>
          </xdr:nvSpPr>
          <xdr:spPr>
            <a:xfrm>
              <a:off x="13520426808" y="23355301"/>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〖𝑋=80→𝑌〗_𝑀𝐴𝑋−𝑌=50</a:t>
              </a:r>
              <a:endParaRPr lang="en-US" sz="1100"/>
            </a:p>
          </xdr:txBody>
        </xdr:sp>
      </mc:Fallback>
    </mc:AlternateContent>
    <xdr:clientData/>
  </xdr:oneCellAnchor>
  <xdr:oneCellAnchor>
    <xdr:from>
      <xdr:col>1</xdr:col>
      <xdr:colOff>785092</xdr:colOff>
      <xdr:row>116</xdr:row>
      <xdr:rowOff>189346</xdr:rowOff>
    </xdr:from>
    <xdr:ext cx="2660191"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80CBCD14-FCEC-5B29-E938-98EBE2B72739}"/>
                </a:ext>
              </a:extLst>
            </xdr:cNvPr>
            <xdr:cNvSpPr txBox="1"/>
          </xdr:nvSpPr>
          <xdr:spPr>
            <a:xfrm>
              <a:off x="13520721217" y="23626619"/>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−60=50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80CBCD14-FCEC-5B29-E938-98EBE2B72739}"/>
                </a:ext>
              </a:extLst>
            </xdr:cNvPr>
            <xdr:cNvSpPr txBox="1"/>
          </xdr:nvSpPr>
          <xdr:spPr>
            <a:xfrm>
              <a:off x="13520721217" y="23626619"/>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〖→𝑌〗_𝑀𝐴𝑋−60=50</a:t>
              </a:r>
              <a:endParaRPr lang="en-US" sz="1100"/>
            </a:p>
          </xdr:txBody>
        </xdr:sp>
      </mc:Fallback>
    </mc:AlternateContent>
    <xdr:clientData/>
  </xdr:oneCellAnchor>
  <xdr:oneCellAnchor>
    <xdr:from>
      <xdr:col>2</xdr:col>
      <xdr:colOff>75046</xdr:colOff>
      <xdr:row>118</xdr:row>
      <xdr:rowOff>4619</xdr:rowOff>
    </xdr:from>
    <xdr:ext cx="266019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FCDAACD-4493-F76E-5184-2A3284338665}"/>
                </a:ext>
              </a:extLst>
            </xdr:cNvPr>
            <xdr:cNvSpPr txBox="1"/>
          </xdr:nvSpPr>
          <xdr:spPr>
            <a:xfrm>
              <a:off x="13520605763" y="23845983"/>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DFCDAACD-4493-F76E-5184-2A3284338665}"/>
                </a:ext>
              </a:extLst>
            </xdr:cNvPr>
            <xdr:cNvSpPr txBox="1"/>
          </xdr:nvSpPr>
          <xdr:spPr>
            <a:xfrm>
              <a:off x="13520605763" y="23845983"/>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〖→𝑌〗_𝑀𝐴𝑋=110</a:t>
              </a:r>
              <a:endParaRPr lang="en-US" sz="1100"/>
            </a:p>
          </xdr:txBody>
        </xdr:sp>
      </mc:Fallback>
    </mc:AlternateContent>
    <xdr:clientData/>
  </xdr:oneCellAnchor>
  <xdr:oneCellAnchor>
    <xdr:from>
      <xdr:col>10</xdr:col>
      <xdr:colOff>340591</xdr:colOff>
      <xdr:row>104</xdr:row>
      <xdr:rowOff>160480</xdr:rowOff>
    </xdr:from>
    <xdr:ext cx="714782"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DAC4F014-2906-4A91-A8BB-83CA4689731C}"/>
                </a:ext>
              </a:extLst>
            </xdr:cNvPr>
            <xdr:cNvSpPr txBox="1"/>
          </xdr:nvSpPr>
          <xdr:spPr>
            <a:xfrm>
              <a:off x="13515681627" y="21173207"/>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DAC4F014-2906-4A91-A8BB-83CA4689731C}"/>
                </a:ext>
              </a:extLst>
            </xdr:cNvPr>
            <xdr:cNvSpPr txBox="1"/>
          </xdr:nvSpPr>
          <xdr:spPr>
            <a:xfrm>
              <a:off x="13515681627" y="21173207"/>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110</a:t>
              </a:r>
              <a:endParaRPr lang="en-US" sz="1100"/>
            </a:p>
          </xdr:txBody>
        </xdr:sp>
      </mc:Fallback>
    </mc:AlternateContent>
    <xdr:clientData/>
  </xdr:oneCellAnchor>
  <xdr:oneCellAnchor>
    <xdr:from>
      <xdr:col>2</xdr:col>
      <xdr:colOff>502227</xdr:colOff>
      <xdr:row>122</xdr:row>
      <xdr:rowOff>68118</xdr:rowOff>
    </xdr:from>
    <xdr:ext cx="2394647" cy="316882"/>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A5B2E396-5C3D-5904-AA09-15F7190C91DD}"/>
                </a:ext>
              </a:extLst>
            </xdr:cNvPr>
            <xdr:cNvSpPr txBox="1"/>
          </xdr:nvSpPr>
          <xdr:spPr>
            <a:xfrm>
              <a:off x="13520444126" y="24717663"/>
              <a:ext cx="239464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0">
                        <a:latin typeface="Cambria Math" panose="02040503050406030204" pitchFamily="18" charset="0"/>
                      </a:rPr>
                      <m:t>=60</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94" name="TextBox 93">
              <a:extLst>
                <a:ext uri="{FF2B5EF4-FFF2-40B4-BE49-F238E27FC236}">
                  <a16:creationId xmlns:a16="http://schemas.microsoft.com/office/drawing/2014/main" id="{A5B2E396-5C3D-5904-AA09-15F7190C91DD}"/>
                </a:ext>
              </a:extLst>
            </xdr:cNvPr>
            <xdr:cNvSpPr txBox="1"/>
          </xdr:nvSpPr>
          <xdr:spPr>
            <a:xfrm>
              <a:off x="13520444126" y="24717663"/>
              <a:ext cx="239464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𝑌=60→(𝑋_𝑀𝐴𝑋−𝑋)/𝑌=1/3</a:t>
              </a:r>
              <a:endParaRPr lang="en-US" sz="1100"/>
            </a:p>
          </xdr:txBody>
        </xdr:sp>
      </mc:Fallback>
    </mc:AlternateContent>
    <xdr:clientData/>
  </xdr:oneCellAnchor>
  <xdr:oneCellAnchor>
    <xdr:from>
      <xdr:col>1</xdr:col>
      <xdr:colOff>323271</xdr:colOff>
      <xdr:row>125</xdr:row>
      <xdr:rowOff>56572</xdr:rowOff>
    </xdr:from>
    <xdr:ext cx="3792683" cy="318036"/>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1992B721-81EC-F1E1-DE21-67B34EB14613}"/>
                </a:ext>
              </a:extLst>
            </xdr:cNvPr>
            <xdr:cNvSpPr txBox="1"/>
          </xdr:nvSpPr>
          <xdr:spPr>
            <a:xfrm>
              <a:off x="13520050546" y="25312254"/>
              <a:ext cx="3792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80</m:t>
                        </m:r>
                      </m:num>
                      <m:den>
                        <m:r>
                          <a:rPr lang="he-IL" sz="1100" b="0" i="1">
                            <a:latin typeface="Cambria Math" panose="02040503050406030204" pitchFamily="18" charset="0"/>
                          </a:rPr>
                          <m:t>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−80=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r>
                      <a:rPr lang="en-US" sz="1100" b="0" i="1">
                        <a:latin typeface="Cambria Math" panose="02040503050406030204" pitchFamily="18" charset="0"/>
                      </a:rPr>
                      <m:t>∗60→</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=100</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1992B721-81EC-F1E1-DE21-67B34EB14613}"/>
                </a:ext>
              </a:extLst>
            </xdr:cNvPr>
            <xdr:cNvSpPr txBox="1"/>
          </xdr:nvSpPr>
          <xdr:spPr>
            <a:xfrm>
              <a:off x="13520050546" y="25312254"/>
              <a:ext cx="3792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=1/3</a:t>
              </a:r>
              <a:r>
                <a:rPr lang="he-IL" sz="1100" b="0" i="0">
                  <a:latin typeface="Cambria Math" panose="02040503050406030204" pitchFamily="18" charset="0"/>
                </a:rPr>
                <a:t>→</a:t>
              </a:r>
              <a:r>
                <a:rPr lang="en-US" sz="1100" b="0" i="0">
                  <a:latin typeface="Cambria Math" panose="02040503050406030204" pitchFamily="18" charset="0"/>
                </a:rPr>
                <a:t>𝑋_𝑀𝐴𝑋−80=1/3∗60→𝑋_𝑀𝐴𝑋=100</a:t>
              </a:r>
              <a:endParaRPr lang="en-US" sz="1100"/>
            </a:p>
          </xdr:txBody>
        </xdr:sp>
      </mc:Fallback>
    </mc:AlternateContent>
    <xdr:clientData/>
  </xdr:oneCellAnchor>
  <xdr:oneCellAnchor>
    <xdr:from>
      <xdr:col>7</xdr:col>
      <xdr:colOff>277091</xdr:colOff>
      <xdr:row>115</xdr:row>
      <xdr:rowOff>73889</xdr:rowOff>
    </xdr:from>
    <xdr:ext cx="714782"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16EE328-A475-2A0A-344B-AFB33D3B6A9B}"/>
                </a:ext>
              </a:extLst>
            </xdr:cNvPr>
            <xdr:cNvSpPr txBox="1"/>
          </xdr:nvSpPr>
          <xdr:spPr>
            <a:xfrm>
              <a:off x="13518221627" y="23309116"/>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F16EE328-A475-2A0A-344B-AFB33D3B6A9B}"/>
                </a:ext>
              </a:extLst>
            </xdr:cNvPr>
            <xdr:cNvSpPr txBox="1"/>
          </xdr:nvSpPr>
          <xdr:spPr>
            <a:xfrm>
              <a:off x="13518221627" y="23309116"/>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editAs="oneCell">
    <xdr:from>
      <xdr:col>0</xdr:col>
      <xdr:colOff>0</xdr:colOff>
      <xdr:row>131</xdr:row>
      <xdr:rowOff>184729</xdr:rowOff>
    </xdr:from>
    <xdr:to>
      <xdr:col>7</xdr:col>
      <xdr:colOff>230909</xdr:colOff>
      <xdr:row>139</xdr:row>
      <xdr:rowOff>86644</xdr:rowOff>
    </xdr:to>
    <xdr:pic>
      <xdr:nvPicPr>
        <xdr:cNvPr id="97" name="Picture 96">
          <a:extLst>
            <a:ext uri="{FF2B5EF4-FFF2-40B4-BE49-F238E27FC236}">
              <a16:creationId xmlns:a16="http://schemas.microsoft.com/office/drawing/2014/main" id="{BFAFB8F5-006E-600B-D276-0120372205CD}"/>
            </a:ext>
          </a:extLst>
        </xdr:cNvPr>
        <xdr:cNvPicPr>
          <a:picLocks noChangeAspect="1"/>
        </xdr:cNvPicPr>
      </xdr:nvPicPr>
      <xdr:blipFill>
        <a:blip xmlns:r="http://schemas.openxmlformats.org/officeDocument/2006/relationships" r:embed="rId7"/>
        <a:stretch>
          <a:fillRect/>
        </a:stretch>
      </xdr:blipFill>
      <xdr:spPr>
        <a:xfrm>
          <a:off x="13518982591" y="26652684"/>
          <a:ext cx="6009409" cy="1518278"/>
        </a:xfrm>
        <a:prstGeom prst="rect">
          <a:avLst/>
        </a:prstGeom>
      </xdr:spPr>
    </xdr:pic>
    <xdr:clientData/>
  </xdr:twoCellAnchor>
  <xdr:twoCellAnchor editAs="oneCell">
    <xdr:from>
      <xdr:col>0</xdr:col>
      <xdr:colOff>0</xdr:colOff>
      <xdr:row>152</xdr:row>
      <xdr:rowOff>0</xdr:rowOff>
    </xdr:from>
    <xdr:to>
      <xdr:col>8</xdr:col>
      <xdr:colOff>497840</xdr:colOff>
      <xdr:row>161</xdr:row>
      <xdr:rowOff>190917</xdr:rowOff>
    </xdr:to>
    <xdr:pic>
      <xdr:nvPicPr>
        <xdr:cNvPr id="98" name="Picture 97">
          <a:extLst>
            <a:ext uri="{FF2B5EF4-FFF2-40B4-BE49-F238E27FC236}">
              <a16:creationId xmlns:a16="http://schemas.microsoft.com/office/drawing/2014/main" id="{F30103D7-43F6-83E7-DE0D-8F3A93701974}"/>
            </a:ext>
          </a:extLst>
        </xdr:cNvPr>
        <xdr:cNvPicPr>
          <a:picLocks noChangeAspect="1"/>
        </xdr:cNvPicPr>
      </xdr:nvPicPr>
      <xdr:blipFill>
        <a:blip xmlns:r="http://schemas.openxmlformats.org/officeDocument/2006/relationships" r:embed="rId8"/>
        <a:stretch>
          <a:fillRect/>
        </a:stretch>
      </xdr:blipFill>
      <xdr:spPr>
        <a:xfrm>
          <a:off x="13559485200" y="30886400"/>
          <a:ext cx="7122160" cy="2019717"/>
        </a:xfrm>
        <a:prstGeom prst="rect">
          <a:avLst/>
        </a:prstGeom>
      </xdr:spPr>
    </xdr:pic>
    <xdr:clientData/>
  </xdr:twoCellAnchor>
  <xdr:oneCellAnchor>
    <xdr:from>
      <xdr:col>3</xdr:col>
      <xdr:colOff>350520</xdr:colOff>
      <xdr:row>176</xdr:row>
      <xdr:rowOff>63500</xdr:rowOff>
    </xdr:from>
    <xdr:ext cx="5045828" cy="318036"/>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27FF411E-4F9F-0D6C-9AC6-2BEAA471BAD9}"/>
                </a:ext>
              </a:extLst>
            </xdr:cNvPr>
            <xdr:cNvSpPr txBox="1"/>
          </xdr:nvSpPr>
          <xdr:spPr>
            <a:xfrm>
              <a:off x="13558726892" y="35826700"/>
              <a:ext cx="504582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he-IL" sz="1100" b="0" i="1">
                            <a:latin typeface="Cambria Math" panose="02040503050406030204" pitchFamily="18" charset="0"/>
                          </a:rPr>
                          <m:t>ייצוא</m:t>
                        </m:r>
                      </m:sub>
                    </m:sSub>
                    <m:r>
                      <a:rPr lang="he-IL" sz="1100" b="0" i="1">
                        <a:latin typeface="Cambria Math" panose="02040503050406030204" pitchFamily="18" charset="0"/>
                      </a:rPr>
                      <m:t>∗6=900</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יי</m:t>
                        </m:r>
                        <m:r>
                          <a:rPr lang="he-IL" sz="1100" b="0" i="1">
                            <a:latin typeface="Cambria Math" panose="02040503050406030204" pitchFamily="18" charset="0"/>
                          </a:rPr>
                          <m:t>צוא</m:t>
                        </m:r>
                      </m:sub>
                    </m:sSub>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900</m:t>
                        </m:r>
                      </m:num>
                      <m:den>
                        <m:r>
                          <a:rPr lang="he-IL" sz="1100" b="0" i="1">
                            <a:latin typeface="Cambria Math" panose="02040503050406030204" pitchFamily="18" charset="0"/>
                          </a:rPr>
                          <m:t>6</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he-IL" sz="1100" b="0" i="1">
                            <a:latin typeface="Cambria Math" panose="02040503050406030204" pitchFamily="18" charset="0"/>
                          </a:rPr>
                          <m:t>ייצוא</m:t>
                        </m:r>
                      </m:sub>
                    </m:sSub>
                    <m:r>
                      <a:rPr lang="en-US" sz="1100" b="0" i="1">
                        <a:latin typeface="Cambria Math" panose="02040503050406030204" pitchFamily="18" charset="0"/>
                      </a:rPr>
                      <m:t>=150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27FF411E-4F9F-0D6C-9AC6-2BEAA471BAD9}"/>
                </a:ext>
              </a:extLst>
            </xdr:cNvPr>
            <xdr:cNvSpPr txBox="1"/>
          </xdr:nvSpPr>
          <xdr:spPr>
            <a:xfrm>
              <a:off x="13558726892" y="35826700"/>
              <a:ext cx="504582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a:t>
              </a:r>
              <a:r>
                <a:rPr lang="he-IL" sz="1100" b="0" i="0">
                  <a:latin typeface="Cambria Math" panose="02040503050406030204" pitchFamily="18" charset="0"/>
                </a:rPr>
                <a:t>ייצוא∗6=900</a:t>
              </a:r>
              <a:r>
                <a:rPr lang="en-US" sz="1100" b="0" i="0">
                  <a:latin typeface="Cambria Math" panose="02040503050406030204" pitchFamily="18" charset="0"/>
                </a:rPr>
                <a:t>→𝑋_יי</a:t>
              </a:r>
              <a:r>
                <a:rPr lang="he-IL" sz="1100" b="0" i="0">
                  <a:latin typeface="Cambria Math" panose="02040503050406030204" pitchFamily="18" charset="0"/>
                </a:rPr>
                <a:t>צוא=900/6</a:t>
              </a:r>
              <a:r>
                <a:rPr lang="en-US" sz="1100" b="0" i="0">
                  <a:latin typeface="Cambria Math" panose="02040503050406030204" pitchFamily="18" charset="0"/>
                </a:rPr>
                <a:t>→𝑋_</a:t>
              </a:r>
              <a:r>
                <a:rPr lang="he-IL" sz="1100" b="0" i="0">
                  <a:latin typeface="Cambria Math" panose="02040503050406030204" pitchFamily="18" charset="0"/>
                </a:rPr>
                <a:t>ייצוא</a:t>
              </a:r>
              <a:r>
                <a:rPr lang="en-US" sz="1100" b="0" i="0">
                  <a:latin typeface="Cambria Math" panose="02040503050406030204" pitchFamily="18" charset="0"/>
                </a:rPr>
                <a:t>=150</a:t>
              </a:r>
              <a:endParaRPr lang="en-US" sz="1100"/>
            </a:p>
          </xdr:txBody>
        </xdr:sp>
      </mc:Fallback>
    </mc:AlternateContent>
    <xdr:clientData/>
  </xdr:oneCellAnchor>
  <xdr:twoCellAnchor editAs="oneCell">
    <xdr:from>
      <xdr:col>0</xdr:col>
      <xdr:colOff>0</xdr:colOff>
      <xdr:row>186</xdr:row>
      <xdr:rowOff>0</xdr:rowOff>
    </xdr:from>
    <xdr:to>
      <xdr:col>6</xdr:col>
      <xdr:colOff>335280</xdr:colOff>
      <xdr:row>200</xdr:row>
      <xdr:rowOff>10941</xdr:rowOff>
    </xdr:to>
    <xdr:pic>
      <xdr:nvPicPr>
        <xdr:cNvPr id="100" name="Picture 99">
          <a:extLst>
            <a:ext uri="{FF2B5EF4-FFF2-40B4-BE49-F238E27FC236}">
              <a16:creationId xmlns:a16="http://schemas.microsoft.com/office/drawing/2014/main" id="{1C92AFDE-7FC2-8F67-BBD2-37363231DAE6}"/>
            </a:ext>
          </a:extLst>
        </xdr:cNvPr>
        <xdr:cNvPicPr>
          <a:picLocks noChangeAspect="1"/>
        </xdr:cNvPicPr>
      </xdr:nvPicPr>
      <xdr:blipFill>
        <a:blip xmlns:r="http://schemas.openxmlformats.org/officeDocument/2006/relationships" r:embed="rId9"/>
        <a:stretch>
          <a:fillRect/>
        </a:stretch>
      </xdr:blipFill>
      <xdr:spPr>
        <a:xfrm>
          <a:off x="13561303840" y="37795200"/>
          <a:ext cx="5303520" cy="2855741"/>
        </a:xfrm>
        <a:prstGeom prst="rect">
          <a:avLst/>
        </a:prstGeom>
      </xdr:spPr>
    </xdr:pic>
    <xdr:clientData/>
  </xdr:twoCellAnchor>
  <xdr:twoCellAnchor>
    <xdr:from>
      <xdr:col>13</xdr:col>
      <xdr:colOff>20320</xdr:colOff>
      <xdr:row>189</xdr:row>
      <xdr:rowOff>15240</xdr:rowOff>
    </xdr:from>
    <xdr:to>
      <xdr:col>13</xdr:col>
      <xdr:colOff>294640</xdr:colOff>
      <xdr:row>190</xdr:row>
      <xdr:rowOff>0</xdr:rowOff>
    </xdr:to>
    <xdr:sp macro="" textlink="">
      <xdr:nvSpPr>
        <xdr:cNvPr id="101" name="Rounded Rectangle 100">
          <a:extLst>
            <a:ext uri="{FF2B5EF4-FFF2-40B4-BE49-F238E27FC236}">
              <a16:creationId xmlns:a16="http://schemas.microsoft.com/office/drawing/2014/main" id="{81015E3F-8F01-B2E0-C628-1A1A9DA6AA15}"/>
            </a:ext>
          </a:extLst>
        </xdr:cNvPr>
        <xdr:cNvSpPr/>
      </xdr:nvSpPr>
      <xdr:spPr>
        <a:xfrm>
          <a:off x="13555548200" y="38420040"/>
          <a:ext cx="274320" cy="1879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 </a:t>
          </a:r>
          <a:endParaRPr lang="en-US" sz="1100"/>
        </a:p>
      </xdr:txBody>
    </xdr:sp>
    <xdr:clientData/>
  </xdr:twoCellAnchor>
  <xdr:twoCellAnchor>
    <xdr:from>
      <xdr:col>9</xdr:col>
      <xdr:colOff>817880</xdr:colOff>
      <xdr:row>189</xdr:row>
      <xdr:rowOff>5080</xdr:rowOff>
    </xdr:from>
    <xdr:to>
      <xdr:col>10</xdr:col>
      <xdr:colOff>264160</xdr:colOff>
      <xdr:row>189</xdr:row>
      <xdr:rowOff>193040</xdr:rowOff>
    </xdr:to>
    <xdr:sp macro="" textlink="">
      <xdr:nvSpPr>
        <xdr:cNvPr id="102" name="Rounded Rectangle 101">
          <a:extLst>
            <a:ext uri="{FF2B5EF4-FFF2-40B4-BE49-F238E27FC236}">
              <a16:creationId xmlns:a16="http://schemas.microsoft.com/office/drawing/2014/main" id="{0B953A18-16ED-9B69-C465-A6CF2AA642FB}"/>
            </a:ext>
          </a:extLst>
        </xdr:cNvPr>
        <xdr:cNvSpPr/>
      </xdr:nvSpPr>
      <xdr:spPr>
        <a:xfrm>
          <a:off x="13558062800" y="38409880"/>
          <a:ext cx="274320" cy="1879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 </a:t>
          </a:r>
          <a:endParaRPr lang="en-US" sz="1100"/>
        </a:p>
      </xdr:txBody>
    </xdr:sp>
    <xdr:clientData/>
  </xdr:twoCellAnchor>
  <xdr:twoCellAnchor>
    <xdr:from>
      <xdr:col>13</xdr:col>
      <xdr:colOff>29205</xdr:colOff>
      <xdr:row>190</xdr:row>
      <xdr:rowOff>16678</xdr:rowOff>
    </xdr:from>
    <xdr:to>
      <xdr:col>13</xdr:col>
      <xdr:colOff>298955</xdr:colOff>
      <xdr:row>191</xdr:row>
      <xdr:rowOff>1670</xdr:rowOff>
    </xdr:to>
    <xdr:sp macro="" textlink="">
      <xdr:nvSpPr>
        <xdr:cNvPr id="103" name="Rounded Rectangle 102">
          <a:extLst>
            <a:ext uri="{FF2B5EF4-FFF2-40B4-BE49-F238E27FC236}">
              <a16:creationId xmlns:a16="http://schemas.microsoft.com/office/drawing/2014/main" id="{1E0F54BA-A6E9-5842-7C58-F1A308107FC9}"/>
            </a:ext>
          </a:extLst>
        </xdr:cNvPr>
        <xdr:cNvSpPr/>
      </xdr:nvSpPr>
      <xdr:spPr>
        <a:xfrm>
          <a:off x="13480733648" y="38580605"/>
          <a:ext cx="269750" cy="1879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 </a:t>
          </a:r>
          <a:endParaRPr lang="en-US" sz="1100"/>
        </a:p>
      </xdr:txBody>
    </xdr:sp>
    <xdr:clientData/>
  </xdr:twoCellAnchor>
  <xdr:twoCellAnchor>
    <xdr:from>
      <xdr:col>13</xdr:col>
      <xdr:colOff>23406</xdr:colOff>
      <xdr:row>191</xdr:row>
      <xdr:rowOff>16678</xdr:rowOff>
    </xdr:from>
    <xdr:to>
      <xdr:col>13</xdr:col>
      <xdr:colOff>293156</xdr:colOff>
      <xdr:row>192</xdr:row>
      <xdr:rowOff>1670</xdr:rowOff>
    </xdr:to>
    <xdr:sp macro="" textlink="">
      <xdr:nvSpPr>
        <xdr:cNvPr id="104" name="Rounded Rectangle 103">
          <a:extLst>
            <a:ext uri="{FF2B5EF4-FFF2-40B4-BE49-F238E27FC236}">
              <a16:creationId xmlns:a16="http://schemas.microsoft.com/office/drawing/2014/main" id="{A14FA2B1-0E7B-BE9E-F870-2F37094D15DB}"/>
            </a:ext>
          </a:extLst>
        </xdr:cNvPr>
        <xdr:cNvSpPr/>
      </xdr:nvSpPr>
      <xdr:spPr>
        <a:xfrm>
          <a:off x="13480739447" y="38783573"/>
          <a:ext cx="269750" cy="1879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 </a:t>
          </a:r>
          <a:endParaRPr lang="en-US" sz="1100"/>
        </a:p>
      </xdr:txBody>
    </xdr:sp>
    <xdr:clientData/>
  </xdr:twoCellAnchor>
  <xdr:twoCellAnchor>
    <xdr:from>
      <xdr:col>10</xdr:col>
      <xdr:colOff>210</xdr:colOff>
      <xdr:row>190</xdr:row>
      <xdr:rowOff>28276</xdr:rowOff>
    </xdr:from>
    <xdr:to>
      <xdr:col>10</xdr:col>
      <xdr:colOff>269960</xdr:colOff>
      <xdr:row>191</xdr:row>
      <xdr:rowOff>13268</xdr:rowOff>
    </xdr:to>
    <xdr:sp macro="" textlink="">
      <xdr:nvSpPr>
        <xdr:cNvPr id="105" name="Rounded Rectangle 104">
          <a:extLst>
            <a:ext uri="{FF2B5EF4-FFF2-40B4-BE49-F238E27FC236}">
              <a16:creationId xmlns:a16="http://schemas.microsoft.com/office/drawing/2014/main" id="{5B09506A-2739-5256-6BC6-BEA3BAABC8DA}"/>
            </a:ext>
          </a:extLst>
        </xdr:cNvPr>
        <xdr:cNvSpPr/>
      </xdr:nvSpPr>
      <xdr:spPr>
        <a:xfrm>
          <a:off x="13483233054" y="38592203"/>
          <a:ext cx="269750" cy="187960"/>
        </a:xfrm>
        <a:prstGeom prst="roundRect">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solidFill>
                <a:sysClr val="windowText" lastClr="000000"/>
              </a:solidFill>
            </a:rPr>
            <a:t>445 </a:t>
          </a:r>
          <a:endParaRPr lang="en-US" sz="1100">
            <a:solidFill>
              <a:sysClr val="windowText" lastClr="000000"/>
            </a:solidFill>
          </a:endParaRPr>
        </a:p>
      </xdr:txBody>
    </xdr:sp>
    <xdr:clientData/>
  </xdr:twoCellAnchor>
  <xdr:twoCellAnchor editAs="oneCell">
    <xdr:from>
      <xdr:col>0</xdr:col>
      <xdr:colOff>0</xdr:colOff>
      <xdr:row>215</xdr:row>
      <xdr:rowOff>1</xdr:rowOff>
    </xdr:from>
    <xdr:to>
      <xdr:col>7</xdr:col>
      <xdr:colOff>550914</xdr:colOff>
      <xdr:row>232</xdr:row>
      <xdr:rowOff>28447</xdr:rowOff>
    </xdr:to>
    <xdr:pic>
      <xdr:nvPicPr>
        <xdr:cNvPr id="106" name="Picture 105">
          <a:extLst>
            <a:ext uri="{FF2B5EF4-FFF2-40B4-BE49-F238E27FC236}">
              <a16:creationId xmlns:a16="http://schemas.microsoft.com/office/drawing/2014/main" id="{3566A896-5C9A-596F-0363-23BDF8936ADB}"/>
            </a:ext>
          </a:extLst>
        </xdr:cNvPr>
        <xdr:cNvPicPr>
          <a:picLocks noChangeAspect="1"/>
        </xdr:cNvPicPr>
      </xdr:nvPicPr>
      <xdr:blipFill>
        <a:blip xmlns:r="http://schemas.openxmlformats.org/officeDocument/2006/relationships" r:embed="rId10"/>
        <a:stretch>
          <a:fillRect/>
        </a:stretch>
      </xdr:blipFill>
      <xdr:spPr>
        <a:xfrm>
          <a:off x="13485422511" y="43638129"/>
          <a:ext cx="6315206" cy="3478902"/>
        </a:xfrm>
        <a:prstGeom prst="rect">
          <a:avLst/>
        </a:prstGeom>
      </xdr:spPr>
    </xdr:pic>
    <xdr:clientData/>
  </xdr:twoCellAnchor>
  <xdr:twoCellAnchor>
    <xdr:from>
      <xdr:col>14</xdr:col>
      <xdr:colOff>817671</xdr:colOff>
      <xdr:row>218</xdr:row>
      <xdr:rowOff>0</xdr:rowOff>
    </xdr:from>
    <xdr:to>
      <xdr:col>15</xdr:col>
      <xdr:colOff>295752</xdr:colOff>
      <xdr:row>218</xdr:row>
      <xdr:rowOff>179772</xdr:rowOff>
    </xdr:to>
    <xdr:sp macro="" textlink="">
      <xdr:nvSpPr>
        <xdr:cNvPr id="107" name="Rounded Rectangle 106">
          <a:extLst>
            <a:ext uri="{FF2B5EF4-FFF2-40B4-BE49-F238E27FC236}">
              <a16:creationId xmlns:a16="http://schemas.microsoft.com/office/drawing/2014/main" id="{6FA0931A-BF9D-6542-5132-CE3AB6286815}"/>
            </a:ext>
          </a:extLst>
        </xdr:cNvPr>
        <xdr:cNvSpPr/>
      </xdr:nvSpPr>
      <xdr:spPr>
        <a:xfrm>
          <a:off x="13479089910" y="44247032"/>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7</a:t>
          </a:r>
          <a:endParaRPr lang="en-US" sz="1100"/>
        </a:p>
      </xdr:txBody>
    </xdr:sp>
    <xdr:clientData/>
  </xdr:twoCellAnchor>
  <xdr:twoCellAnchor>
    <xdr:from>
      <xdr:col>12</xdr:col>
      <xdr:colOff>498721</xdr:colOff>
      <xdr:row>218</xdr:row>
      <xdr:rowOff>17397</xdr:rowOff>
    </xdr:from>
    <xdr:to>
      <xdr:col>12</xdr:col>
      <xdr:colOff>800273</xdr:colOff>
      <xdr:row>218</xdr:row>
      <xdr:rowOff>197169</xdr:rowOff>
    </xdr:to>
    <xdr:sp macro="" textlink="">
      <xdr:nvSpPr>
        <xdr:cNvPr id="108" name="Rounded Rectangle 107">
          <a:extLst>
            <a:ext uri="{FF2B5EF4-FFF2-40B4-BE49-F238E27FC236}">
              <a16:creationId xmlns:a16="http://schemas.microsoft.com/office/drawing/2014/main" id="{26F2D939-1A80-181D-DD79-C06592E28D95}"/>
            </a:ext>
          </a:extLst>
        </xdr:cNvPr>
        <xdr:cNvSpPr/>
      </xdr:nvSpPr>
      <xdr:spPr>
        <a:xfrm>
          <a:off x="13481055800" y="44264429"/>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14</xdr:col>
      <xdr:colOff>817671</xdr:colOff>
      <xdr:row>219</xdr:row>
      <xdr:rowOff>17397</xdr:rowOff>
    </xdr:from>
    <xdr:to>
      <xdr:col>15</xdr:col>
      <xdr:colOff>295752</xdr:colOff>
      <xdr:row>219</xdr:row>
      <xdr:rowOff>197169</xdr:rowOff>
    </xdr:to>
    <xdr:sp macro="" textlink="">
      <xdr:nvSpPr>
        <xdr:cNvPr id="109" name="Rounded Rectangle 108">
          <a:extLst>
            <a:ext uri="{FF2B5EF4-FFF2-40B4-BE49-F238E27FC236}">
              <a16:creationId xmlns:a16="http://schemas.microsoft.com/office/drawing/2014/main" id="{77A88BA1-28FB-AB7E-93DE-DF387087C760}"/>
            </a:ext>
          </a:extLst>
        </xdr:cNvPr>
        <xdr:cNvSpPr/>
      </xdr:nvSpPr>
      <xdr:spPr>
        <a:xfrm>
          <a:off x="13479089910" y="44467397"/>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7</a:t>
          </a:r>
          <a:endParaRPr lang="en-US" sz="1100"/>
        </a:p>
      </xdr:txBody>
    </xdr:sp>
    <xdr:clientData/>
  </xdr:twoCellAnchor>
  <xdr:twoCellAnchor>
    <xdr:from>
      <xdr:col>12</xdr:col>
      <xdr:colOff>516117</xdr:colOff>
      <xdr:row>219</xdr:row>
      <xdr:rowOff>34794</xdr:rowOff>
    </xdr:from>
    <xdr:to>
      <xdr:col>12</xdr:col>
      <xdr:colOff>817669</xdr:colOff>
      <xdr:row>220</xdr:row>
      <xdr:rowOff>11598</xdr:rowOff>
    </xdr:to>
    <xdr:sp macro="" textlink="">
      <xdr:nvSpPr>
        <xdr:cNvPr id="110" name="Rounded Rectangle 109">
          <a:extLst>
            <a:ext uri="{FF2B5EF4-FFF2-40B4-BE49-F238E27FC236}">
              <a16:creationId xmlns:a16="http://schemas.microsoft.com/office/drawing/2014/main" id="{E7C09616-D0FF-76BA-FBF2-1550FECF9FB8}"/>
            </a:ext>
          </a:extLst>
        </xdr:cNvPr>
        <xdr:cNvSpPr/>
      </xdr:nvSpPr>
      <xdr:spPr>
        <a:xfrm>
          <a:off x="13481038404" y="44484794"/>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12</xdr:col>
      <xdr:colOff>521916</xdr:colOff>
      <xdr:row>220</xdr:row>
      <xdr:rowOff>46392</xdr:rowOff>
    </xdr:from>
    <xdr:to>
      <xdr:col>12</xdr:col>
      <xdr:colOff>823468</xdr:colOff>
      <xdr:row>221</xdr:row>
      <xdr:rowOff>23196</xdr:rowOff>
    </xdr:to>
    <xdr:sp macro="" textlink="">
      <xdr:nvSpPr>
        <xdr:cNvPr id="111" name="Rounded Rectangle 110">
          <a:extLst>
            <a:ext uri="{FF2B5EF4-FFF2-40B4-BE49-F238E27FC236}">
              <a16:creationId xmlns:a16="http://schemas.microsoft.com/office/drawing/2014/main" id="{F755F4A2-7795-2772-2AB1-7319D57C0CBA}"/>
            </a:ext>
          </a:extLst>
        </xdr:cNvPr>
        <xdr:cNvSpPr/>
      </xdr:nvSpPr>
      <xdr:spPr>
        <a:xfrm>
          <a:off x="13481032605" y="44699360"/>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12</xdr:col>
      <xdr:colOff>521916</xdr:colOff>
      <xdr:row>221</xdr:row>
      <xdr:rowOff>52191</xdr:rowOff>
    </xdr:from>
    <xdr:to>
      <xdr:col>12</xdr:col>
      <xdr:colOff>823468</xdr:colOff>
      <xdr:row>222</xdr:row>
      <xdr:rowOff>28995</xdr:rowOff>
    </xdr:to>
    <xdr:sp macro="" textlink="">
      <xdr:nvSpPr>
        <xdr:cNvPr id="112" name="Rounded Rectangle 111">
          <a:extLst>
            <a:ext uri="{FF2B5EF4-FFF2-40B4-BE49-F238E27FC236}">
              <a16:creationId xmlns:a16="http://schemas.microsoft.com/office/drawing/2014/main" id="{C8294AA1-10E9-BCF7-A077-A5CC65E2D4D8}"/>
            </a:ext>
          </a:extLst>
        </xdr:cNvPr>
        <xdr:cNvSpPr/>
      </xdr:nvSpPr>
      <xdr:spPr>
        <a:xfrm>
          <a:off x="13481032605" y="44908127"/>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editAs="oneCell">
    <xdr:from>
      <xdr:col>0</xdr:col>
      <xdr:colOff>0</xdr:colOff>
      <xdr:row>241</xdr:row>
      <xdr:rowOff>0</xdr:rowOff>
    </xdr:from>
    <xdr:to>
      <xdr:col>9</xdr:col>
      <xdr:colOff>361167</xdr:colOff>
      <xdr:row>251</xdr:row>
      <xdr:rowOff>71652</xdr:rowOff>
    </xdr:to>
    <xdr:pic>
      <xdr:nvPicPr>
        <xdr:cNvPr id="113" name="Picture 112">
          <a:extLst>
            <a:ext uri="{FF2B5EF4-FFF2-40B4-BE49-F238E27FC236}">
              <a16:creationId xmlns:a16="http://schemas.microsoft.com/office/drawing/2014/main" id="{FAF017F5-B914-B970-81A3-0F86889F0AB2}"/>
            </a:ext>
          </a:extLst>
        </xdr:cNvPr>
        <xdr:cNvPicPr>
          <a:picLocks noChangeAspect="1"/>
        </xdr:cNvPicPr>
      </xdr:nvPicPr>
      <xdr:blipFill>
        <a:blip xmlns:r="http://schemas.openxmlformats.org/officeDocument/2006/relationships" r:embed="rId11"/>
        <a:stretch>
          <a:fillRect/>
        </a:stretch>
      </xdr:blipFill>
      <xdr:spPr>
        <a:xfrm>
          <a:off x="13483965317" y="48915297"/>
          <a:ext cx="7772400" cy="2101332"/>
        </a:xfrm>
        <a:prstGeom prst="rect">
          <a:avLst/>
        </a:prstGeom>
      </xdr:spPr>
    </xdr:pic>
    <xdr:clientData/>
  </xdr:twoCellAnchor>
  <xdr:twoCellAnchor>
    <xdr:from>
      <xdr:col>5</xdr:col>
      <xdr:colOff>492922</xdr:colOff>
      <xdr:row>257</xdr:row>
      <xdr:rowOff>202968</xdr:rowOff>
    </xdr:from>
    <xdr:to>
      <xdr:col>5</xdr:col>
      <xdr:colOff>504520</xdr:colOff>
      <xdr:row>259</xdr:row>
      <xdr:rowOff>156576</xdr:rowOff>
    </xdr:to>
    <xdr:cxnSp macro="">
      <xdr:nvCxnSpPr>
        <xdr:cNvPr id="115" name="Straight Arrow Connector 114">
          <a:extLst>
            <a:ext uri="{FF2B5EF4-FFF2-40B4-BE49-F238E27FC236}">
              <a16:creationId xmlns:a16="http://schemas.microsoft.com/office/drawing/2014/main" id="{0D19F5D3-FFC2-0D70-824E-CA25746A5AEF}"/>
            </a:ext>
          </a:extLst>
        </xdr:cNvPr>
        <xdr:cNvCxnSpPr/>
      </xdr:nvCxnSpPr>
      <xdr:spPr>
        <a:xfrm flipH="1">
          <a:off x="13487115845" y="52365753"/>
          <a:ext cx="11598" cy="359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585708</xdr:colOff>
      <xdr:row>258</xdr:row>
      <xdr:rowOff>5799</xdr:rowOff>
    </xdr:from>
    <xdr:to>
      <xdr:col>4</xdr:col>
      <xdr:colOff>603105</xdr:colOff>
      <xdr:row>262</xdr:row>
      <xdr:rowOff>81187</xdr:rowOff>
    </xdr:to>
    <xdr:cxnSp macro="">
      <xdr:nvCxnSpPr>
        <xdr:cNvPr id="116" name="Straight Arrow Connector 115">
          <a:extLst>
            <a:ext uri="{FF2B5EF4-FFF2-40B4-BE49-F238E27FC236}">
              <a16:creationId xmlns:a16="http://schemas.microsoft.com/office/drawing/2014/main" id="{18F8D937-158F-9488-F532-A2C31CBFB6BE}"/>
            </a:ext>
          </a:extLst>
        </xdr:cNvPr>
        <xdr:cNvCxnSpPr/>
      </xdr:nvCxnSpPr>
      <xdr:spPr>
        <a:xfrm flipH="1">
          <a:off x="13487840731" y="52371552"/>
          <a:ext cx="17397" cy="8872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463927</xdr:colOff>
      <xdr:row>258</xdr:row>
      <xdr:rowOff>5799</xdr:rowOff>
    </xdr:from>
    <xdr:to>
      <xdr:col>4</xdr:col>
      <xdr:colOff>115982</xdr:colOff>
      <xdr:row>260</xdr:row>
      <xdr:rowOff>110183</xdr:rowOff>
    </xdr:to>
    <xdr:cxnSp macro="">
      <xdr:nvCxnSpPr>
        <xdr:cNvPr id="118" name="Straight Arrow Connector 117">
          <a:extLst>
            <a:ext uri="{FF2B5EF4-FFF2-40B4-BE49-F238E27FC236}">
              <a16:creationId xmlns:a16="http://schemas.microsoft.com/office/drawing/2014/main" id="{C0A03A91-FBD2-0AEB-5ED7-96A9E430F5B0}"/>
            </a:ext>
          </a:extLst>
        </xdr:cNvPr>
        <xdr:cNvCxnSpPr/>
      </xdr:nvCxnSpPr>
      <xdr:spPr>
        <a:xfrm>
          <a:off x="13488327854" y="52371552"/>
          <a:ext cx="475525" cy="510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257</xdr:row>
      <xdr:rowOff>144977</xdr:rowOff>
    </xdr:from>
    <xdr:to>
      <xdr:col>3</xdr:col>
      <xdr:colOff>643699</xdr:colOff>
      <xdr:row>260</xdr:row>
      <xdr:rowOff>150777</xdr:rowOff>
    </xdr:to>
    <xdr:cxnSp macro="">
      <xdr:nvCxnSpPr>
        <xdr:cNvPr id="120" name="Straight Arrow Connector 119">
          <a:extLst>
            <a:ext uri="{FF2B5EF4-FFF2-40B4-BE49-F238E27FC236}">
              <a16:creationId xmlns:a16="http://schemas.microsoft.com/office/drawing/2014/main" id="{AEC48F24-3568-B4D5-ABEF-A42BD41F96E9}"/>
            </a:ext>
          </a:extLst>
        </xdr:cNvPr>
        <xdr:cNvCxnSpPr/>
      </xdr:nvCxnSpPr>
      <xdr:spPr>
        <a:xfrm>
          <a:off x="13488623607" y="52307762"/>
          <a:ext cx="1467169" cy="6147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759680</xdr:colOff>
      <xdr:row>264</xdr:row>
      <xdr:rowOff>197168</xdr:rowOff>
    </xdr:from>
    <xdr:to>
      <xdr:col>4</xdr:col>
      <xdr:colOff>777077</xdr:colOff>
      <xdr:row>269</xdr:row>
      <xdr:rowOff>69589</xdr:rowOff>
    </xdr:to>
    <xdr:cxnSp macro="">
      <xdr:nvCxnSpPr>
        <xdr:cNvPr id="123" name="Straight Arrow Connector 122">
          <a:extLst>
            <a:ext uri="{FF2B5EF4-FFF2-40B4-BE49-F238E27FC236}">
              <a16:creationId xmlns:a16="http://schemas.microsoft.com/office/drawing/2014/main" id="{23AF9C06-02A6-020D-1541-458065399D8E}"/>
            </a:ext>
          </a:extLst>
        </xdr:cNvPr>
        <xdr:cNvCxnSpPr/>
      </xdr:nvCxnSpPr>
      <xdr:spPr>
        <a:xfrm flipH="1">
          <a:off x="13487666759" y="53780730"/>
          <a:ext cx="17397" cy="8872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279</xdr:row>
      <xdr:rowOff>0</xdr:rowOff>
    </xdr:from>
    <xdr:to>
      <xdr:col>9</xdr:col>
      <xdr:colOff>361167</xdr:colOff>
      <xdr:row>293</xdr:row>
      <xdr:rowOff>160954</xdr:rowOff>
    </xdr:to>
    <xdr:pic>
      <xdr:nvPicPr>
        <xdr:cNvPr id="8" name="Picture 7">
          <a:extLst>
            <a:ext uri="{FF2B5EF4-FFF2-40B4-BE49-F238E27FC236}">
              <a16:creationId xmlns:a16="http://schemas.microsoft.com/office/drawing/2014/main" id="{4964B607-0431-4929-88F8-0E9F7CEFDA66}"/>
            </a:ext>
          </a:extLst>
        </xdr:cNvPr>
        <xdr:cNvPicPr>
          <a:picLocks noChangeAspect="1"/>
        </xdr:cNvPicPr>
      </xdr:nvPicPr>
      <xdr:blipFill>
        <a:blip xmlns:r="http://schemas.openxmlformats.org/officeDocument/2006/relationships" r:embed="rId12"/>
        <a:stretch>
          <a:fillRect/>
        </a:stretch>
      </xdr:blipFill>
      <xdr:spPr>
        <a:xfrm>
          <a:off x="13483965317" y="56222146"/>
          <a:ext cx="7772400" cy="3002507"/>
        </a:xfrm>
        <a:prstGeom prst="rect">
          <a:avLst/>
        </a:prstGeom>
      </xdr:spPr>
    </xdr:pic>
    <xdr:clientData/>
  </xdr:twoCellAnchor>
  <xdr:oneCellAnchor>
    <xdr:from>
      <xdr:col>9</xdr:col>
      <xdr:colOff>781051</xdr:colOff>
      <xdr:row>316</xdr:row>
      <xdr:rowOff>12700</xdr:rowOff>
    </xdr:from>
    <xdr:ext cx="1285993"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76FE94F-26E6-B8A3-1B52-1F8C31360D83}"/>
                </a:ext>
              </a:extLst>
            </xdr:cNvPr>
            <xdr:cNvSpPr txBox="1"/>
          </xdr:nvSpPr>
          <xdr:spPr>
            <a:xfrm>
              <a:off x="13515495456" y="62191900"/>
              <a:ext cx="12859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𝐴𝑇𝐶</m:t>
                    </m:r>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76FE94F-26E6-B8A3-1B52-1F8C31360D83}"/>
                </a:ext>
              </a:extLst>
            </xdr:cNvPr>
            <xdr:cNvSpPr txBox="1"/>
          </xdr:nvSpPr>
          <xdr:spPr>
            <a:xfrm>
              <a:off x="13515495456" y="62191900"/>
              <a:ext cx="12859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𝑃≥min⁡(𝐴𝑇𝐶)</a:t>
              </a:r>
              <a:endParaRPr lang="en-US" sz="1100"/>
            </a:p>
          </xdr:txBody>
        </xdr:sp>
      </mc:Fallback>
    </mc:AlternateContent>
    <xdr:clientData/>
  </xdr:oneCellAnchor>
  <xdr:twoCellAnchor>
    <xdr:from>
      <xdr:col>2</xdr:col>
      <xdr:colOff>795422</xdr:colOff>
      <xdr:row>297</xdr:row>
      <xdr:rowOff>13369</xdr:rowOff>
    </xdr:from>
    <xdr:to>
      <xdr:col>3</xdr:col>
      <xdr:colOff>320843</xdr:colOff>
      <xdr:row>297</xdr:row>
      <xdr:rowOff>200526</xdr:rowOff>
    </xdr:to>
    <xdr:sp macro="" textlink="">
      <xdr:nvSpPr>
        <xdr:cNvPr id="12" name="Rounded Rectangle 11">
          <a:extLst>
            <a:ext uri="{FF2B5EF4-FFF2-40B4-BE49-F238E27FC236}">
              <a16:creationId xmlns:a16="http://schemas.microsoft.com/office/drawing/2014/main" id="{7F8E57CA-3740-FDA6-6116-8427C9BD7EA3}"/>
            </a:ext>
          </a:extLst>
        </xdr:cNvPr>
        <xdr:cNvSpPr/>
      </xdr:nvSpPr>
      <xdr:spPr>
        <a:xfrm>
          <a:off x="13576941684" y="59168632"/>
          <a:ext cx="354263" cy="18715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r" rtl="1"/>
          <a:r>
            <a:rPr lang="en-US" sz="1100"/>
            <a:t>FC</a:t>
          </a:r>
        </a:p>
      </xdr:txBody>
    </xdr:sp>
    <xdr:clientData/>
  </xdr:twoCellAnchor>
  <xdr:oneCellAnchor>
    <xdr:from>
      <xdr:col>9</xdr:col>
      <xdr:colOff>687473</xdr:colOff>
      <xdr:row>321</xdr:row>
      <xdr:rowOff>52806</xdr:rowOff>
    </xdr:from>
    <xdr:ext cx="128599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DFA55CEF-4D15-E6EC-B13E-049ACB76F378}"/>
                </a:ext>
              </a:extLst>
            </xdr:cNvPr>
            <xdr:cNvSpPr txBox="1"/>
          </xdr:nvSpPr>
          <xdr:spPr>
            <a:xfrm>
              <a:off x="13570316008" y="62416490"/>
              <a:ext cx="12859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𝐴𝑉𝐶</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DFA55CEF-4D15-E6EC-B13E-049ACB76F378}"/>
                </a:ext>
              </a:extLst>
            </xdr:cNvPr>
            <xdr:cNvSpPr txBox="1"/>
          </xdr:nvSpPr>
          <xdr:spPr>
            <a:xfrm>
              <a:off x="13570316008" y="62416490"/>
              <a:ext cx="12859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𝑃≥min⁡(𝐴𝑉𝐶)</a:t>
              </a:r>
              <a:endParaRPr lang="en-US" sz="1100"/>
            </a:p>
          </xdr:txBody>
        </xdr:sp>
      </mc:Fallback>
    </mc:AlternateContent>
    <xdr:clientData/>
  </xdr:oneCellAnchor>
  <xdr:twoCellAnchor>
    <xdr:from>
      <xdr:col>6</xdr:col>
      <xdr:colOff>588211</xdr:colOff>
      <xdr:row>298</xdr:row>
      <xdr:rowOff>66843</xdr:rowOff>
    </xdr:from>
    <xdr:to>
      <xdr:col>6</xdr:col>
      <xdr:colOff>588211</xdr:colOff>
      <xdr:row>300</xdr:row>
      <xdr:rowOff>140369</xdr:rowOff>
    </xdr:to>
    <xdr:cxnSp macro="">
      <xdr:nvCxnSpPr>
        <xdr:cNvPr id="17" name="Straight Arrow Connector 16">
          <a:extLst>
            <a:ext uri="{FF2B5EF4-FFF2-40B4-BE49-F238E27FC236}">
              <a16:creationId xmlns:a16="http://schemas.microsoft.com/office/drawing/2014/main" id="{A3F41EC6-FA8A-B431-4C84-F71CBA5EC23E}"/>
            </a:ext>
          </a:extLst>
        </xdr:cNvPr>
        <xdr:cNvCxnSpPr/>
      </xdr:nvCxnSpPr>
      <xdr:spPr>
        <a:xfrm>
          <a:off x="13574187789" y="59422632"/>
          <a:ext cx="0" cy="474579"/>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254000</xdr:colOff>
      <xdr:row>301</xdr:row>
      <xdr:rowOff>46791</xdr:rowOff>
    </xdr:from>
    <xdr:to>
      <xdr:col>6</xdr:col>
      <xdr:colOff>254000</xdr:colOff>
      <xdr:row>305</xdr:row>
      <xdr:rowOff>160421</xdr:rowOff>
    </xdr:to>
    <xdr:cxnSp macro="">
      <xdr:nvCxnSpPr>
        <xdr:cNvPr id="18" name="Straight Arrow Connector 17">
          <a:extLst>
            <a:ext uri="{FF2B5EF4-FFF2-40B4-BE49-F238E27FC236}">
              <a16:creationId xmlns:a16="http://schemas.microsoft.com/office/drawing/2014/main" id="{F65980FF-33E7-C3FE-5F4E-8A02BBC18300}"/>
            </a:ext>
          </a:extLst>
        </xdr:cNvPr>
        <xdr:cNvCxnSpPr/>
      </xdr:nvCxnSpPr>
      <xdr:spPr>
        <a:xfrm flipV="1">
          <a:off x="13574522000" y="60004159"/>
          <a:ext cx="0" cy="915736"/>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621632</xdr:colOff>
      <xdr:row>308</xdr:row>
      <xdr:rowOff>127000</xdr:rowOff>
    </xdr:from>
    <xdr:to>
      <xdr:col>10</xdr:col>
      <xdr:colOff>755316</xdr:colOff>
      <xdr:row>308</xdr:row>
      <xdr:rowOff>133684</xdr:rowOff>
    </xdr:to>
    <xdr:cxnSp macro="">
      <xdr:nvCxnSpPr>
        <xdr:cNvPr id="28" name="Straight Arrow Connector 27">
          <a:extLst>
            <a:ext uri="{FF2B5EF4-FFF2-40B4-BE49-F238E27FC236}">
              <a16:creationId xmlns:a16="http://schemas.microsoft.com/office/drawing/2014/main" id="{613D83F9-4ADA-0CFA-A1CA-50BCE967CA98}"/>
            </a:ext>
          </a:extLst>
        </xdr:cNvPr>
        <xdr:cNvCxnSpPr/>
      </xdr:nvCxnSpPr>
      <xdr:spPr>
        <a:xfrm>
          <a:off x="13570705316" y="61488053"/>
          <a:ext cx="962526" cy="6684"/>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601579</xdr:colOff>
      <xdr:row>308</xdr:row>
      <xdr:rowOff>106948</xdr:rowOff>
    </xdr:from>
    <xdr:to>
      <xdr:col>6</xdr:col>
      <xdr:colOff>735263</xdr:colOff>
      <xdr:row>308</xdr:row>
      <xdr:rowOff>113632</xdr:rowOff>
    </xdr:to>
    <xdr:cxnSp macro="">
      <xdr:nvCxnSpPr>
        <xdr:cNvPr id="32" name="Straight Arrow Connector 31">
          <a:extLst>
            <a:ext uri="{FF2B5EF4-FFF2-40B4-BE49-F238E27FC236}">
              <a16:creationId xmlns:a16="http://schemas.microsoft.com/office/drawing/2014/main" id="{397E9E99-77C3-3A8B-CCC8-65930AE60639}"/>
            </a:ext>
          </a:extLst>
        </xdr:cNvPr>
        <xdr:cNvCxnSpPr/>
      </xdr:nvCxnSpPr>
      <xdr:spPr>
        <a:xfrm>
          <a:off x="13574040737" y="61468001"/>
          <a:ext cx="962526" cy="6684"/>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0</xdr:col>
      <xdr:colOff>0</xdr:colOff>
      <xdr:row>338</xdr:row>
      <xdr:rowOff>0</xdr:rowOff>
    </xdr:from>
    <xdr:to>
      <xdr:col>9</xdr:col>
      <xdr:colOff>360218</xdr:colOff>
      <xdr:row>346</xdr:row>
      <xdr:rowOff>18307</xdr:rowOff>
    </xdr:to>
    <xdr:pic>
      <xdr:nvPicPr>
        <xdr:cNvPr id="33" name="Picture 32">
          <a:extLst>
            <a:ext uri="{FF2B5EF4-FFF2-40B4-BE49-F238E27FC236}">
              <a16:creationId xmlns:a16="http://schemas.microsoft.com/office/drawing/2014/main" id="{ADD35B42-18F1-E4D3-D833-79916601A656}"/>
            </a:ext>
          </a:extLst>
        </xdr:cNvPr>
        <xdr:cNvPicPr>
          <a:picLocks noChangeAspect="1"/>
        </xdr:cNvPicPr>
      </xdr:nvPicPr>
      <xdr:blipFill>
        <a:blip xmlns:r="http://schemas.openxmlformats.org/officeDocument/2006/relationships" r:embed="rId13"/>
        <a:stretch>
          <a:fillRect/>
        </a:stretch>
      </xdr:blipFill>
      <xdr:spPr>
        <a:xfrm>
          <a:off x="13485692812" y="67640970"/>
          <a:ext cx="7772400" cy="1914648"/>
        </a:xfrm>
        <a:prstGeom prst="rect">
          <a:avLst/>
        </a:prstGeom>
      </xdr:spPr>
    </xdr:pic>
    <xdr:clientData/>
  </xdr:twoCellAnchor>
  <xdr:twoCellAnchor editAs="oneCell">
    <xdr:from>
      <xdr:col>0</xdr:col>
      <xdr:colOff>302381</xdr:colOff>
      <xdr:row>371</xdr:row>
      <xdr:rowOff>73916</xdr:rowOff>
    </xdr:from>
    <xdr:to>
      <xdr:col>6</xdr:col>
      <xdr:colOff>356137</xdr:colOff>
      <xdr:row>381</xdr:row>
      <xdr:rowOff>141830</xdr:rowOff>
    </xdr:to>
    <xdr:pic>
      <xdr:nvPicPr>
        <xdr:cNvPr id="36" name="Picture 35">
          <a:extLst>
            <a:ext uri="{FF2B5EF4-FFF2-40B4-BE49-F238E27FC236}">
              <a16:creationId xmlns:a16="http://schemas.microsoft.com/office/drawing/2014/main" id="{42AB76D6-1829-B2DA-6064-3FEF0E8E6645}"/>
            </a:ext>
          </a:extLst>
        </xdr:cNvPr>
        <xdr:cNvPicPr>
          <a:picLocks noChangeAspect="1"/>
        </xdr:cNvPicPr>
      </xdr:nvPicPr>
      <xdr:blipFill>
        <a:blip xmlns:r="http://schemas.openxmlformats.org/officeDocument/2006/relationships" r:embed="rId14"/>
        <a:stretch>
          <a:fillRect/>
        </a:stretch>
      </xdr:blipFill>
      <xdr:spPr>
        <a:xfrm>
          <a:off x="13536190847" y="74862805"/>
          <a:ext cx="5012804" cy="208378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626533</xdr:colOff>
      <xdr:row>42</xdr:row>
      <xdr:rowOff>46567</xdr:rowOff>
    </xdr:from>
    <xdr:to>
      <xdr:col>2</xdr:col>
      <xdr:colOff>55033</xdr:colOff>
      <xdr:row>43</xdr:row>
      <xdr:rowOff>173567</xdr:rowOff>
    </xdr:to>
    <xdr:sp macro="" textlink="">
      <xdr:nvSpPr>
        <xdr:cNvPr id="7" name="Right Brace 6">
          <a:extLst>
            <a:ext uri="{FF2B5EF4-FFF2-40B4-BE49-F238E27FC236}">
              <a16:creationId xmlns:a16="http://schemas.microsoft.com/office/drawing/2014/main" id="{C1F997D9-1A0C-CE93-47E9-59770DADB14D}"/>
            </a:ext>
          </a:extLst>
        </xdr:cNvPr>
        <xdr:cNvSpPr/>
      </xdr:nvSpPr>
      <xdr:spPr>
        <a:xfrm>
          <a:off x="13523285967" y="8377767"/>
          <a:ext cx="254000" cy="3302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626533</xdr:colOff>
      <xdr:row>76</xdr:row>
      <xdr:rowOff>46567</xdr:rowOff>
    </xdr:from>
    <xdr:to>
      <xdr:col>1</xdr:col>
      <xdr:colOff>55033</xdr:colOff>
      <xdr:row>77</xdr:row>
      <xdr:rowOff>173567</xdr:rowOff>
    </xdr:to>
    <xdr:sp macro="" textlink="">
      <xdr:nvSpPr>
        <xdr:cNvPr id="8" name="Right Brace 7">
          <a:extLst>
            <a:ext uri="{FF2B5EF4-FFF2-40B4-BE49-F238E27FC236}">
              <a16:creationId xmlns:a16="http://schemas.microsoft.com/office/drawing/2014/main" id="{ABA40487-C3EA-6D4C-BC90-DFEAC03758FB}"/>
            </a:ext>
          </a:extLst>
        </xdr:cNvPr>
        <xdr:cNvSpPr/>
      </xdr:nvSpPr>
      <xdr:spPr>
        <a:xfrm>
          <a:off x="13531107448" y="8669199"/>
          <a:ext cx="254478" cy="3323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626533</xdr:colOff>
      <xdr:row>100</xdr:row>
      <xdr:rowOff>46567</xdr:rowOff>
    </xdr:from>
    <xdr:to>
      <xdr:col>2</xdr:col>
      <xdr:colOff>55033</xdr:colOff>
      <xdr:row>101</xdr:row>
      <xdr:rowOff>173567</xdr:rowOff>
    </xdr:to>
    <xdr:sp macro="" textlink="">
      <xdr:nvSpPr>
        <xdr:cNvPr id="9" name="Right Brace 8">
          <a:extLst>
            <a:ext uri="{FF2B5EF4-FFF2-40B4-BE49-F238E27FC236}">
              <a16:creationId xmlns:a16="http://schemas.microsoft.com/office/drawing/2014/main" id="{B337328A-DC9E-B74E-BA06-2E69B4B8985B}"/>
            </a:ext>
          </a:extLst>
        </xdr:cNvPr>
        <xdr:cNvSpPr/>
      </xdr:nvSpPr>
      <xdr:spPr>
        <a:xfrm>
          <a:off x="13531933426" y="15649424"/>
          <a:ext cx="254477" cy="332301"/>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47625</xdr:colOff>
      <xdr:row>68</xdr:row>
      <xdr:rowOff>31750</xdr:rowOff>
    </xdr:from>
    <xdr:to>
      <xdr:col>1</xdr:col>
      <xdr:colOff>203200</xdr:colOff>
      <xdr:row>68</xdr:row>
      <xdr:rowOff>184150</xdr:rowOff>
    </xdr:to>
    <xdr:sp macro="" textlink="">
      <xdr:nvSpPr>
        <xdr:cNvPr id="2" name="Oval 1">
          <a:extLst>
            <a:ext uri="{FF2B5EF4-FFF2-40B4-BE49-F238E27FC236}">
              <a16:creationId xmlns:a16="http://schemas.microsoft.com/office/drawing/2014/main" id="{7B4EC0B1-B50A-2A93-5E53-D9F14A95AD4C}"/>
            </a:ext>
          </a:extLst>
        </xdr:cNvPr>
        <xdr:cNvSpPr/>
      </xdr:nvSpPr>
      <xdr:spPr>
        <a:xfrm>
          <a:off x="13523963300" y="13849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5</xdr:col>
      <xdr:colOff>752475</xdr:colOff>
      <xdr:row>63</xdr:row>
      <xdr:rowOff>31750</xdr:rowOff>
    </xdr:from>
    <xdr:to>
      <xdr:col>6</xdr:col>
      <xdr:colOff>82550</xdr:colOff>
      <xdr:row>63</xdr:row>
      <xdr:rowOff>184150</xdr:rowOff>
    </xdr:to>
    <xdr:sp macro="" textlink="">
      <xdr:nvSpPr>
        <xdr:cNvPr id="3" name="Oval 2">
          <a:extLst>
            <a:ext uri="{FF2B5EF4-FFF2-40B4-BE49-F238E27FC236}">
              <a16:creationId xmlns:a16="http://schemas.microsoft.com/office/drawing/2014/main" id="{44383516-4F60-264A-E63D-02A3F27B5AA3}"/>
            </a:ext>
          </a:extLst>
        </xdr:cNvPr>
        <xdr:cNvSpPr/>
      </xdr:nvSpPr>
      <xdr:spPr>
        <a:xfrm>
          <a:off x="13521607450" y="12833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762000</xdr:colOff>
      <xdr:row>63</xdr:row>
      <xdr:rowOff>22225</xdr:rowOff>
    </xdr:from>
    <xdr:to>
      <xdr:col>7</xdr:col>
      <xdr:colOff>92075</xdr:colOff>
      <xdr:row>63</xdr:row>
      <xdr:rowOff>174625</xdr:rowOff>
    </xdr:to>
    <xdr:sp macro="" textlink="">
      <xdr:nvSpPr>
        <xdr:cNvPr id="4" name="Oval 3">
          <a:extLst>
            <a:ext uri="{FF2B5EF4-FFF2-40B4-BE49-F238E27FC236}">
              <a16:creationId xmlns:a16="http://schemas.microsoft.com/office/drawing/2014/main" id="{8A8AABD5-A9E7-237B-D3BB-D2F7BB6132BE}"/>
            </a:ext>
          </a:extLst>
        </xdr:cNvPr>
        <xdr:cNvSpPr/>
      </xdr:nvSpPr>
      <xdr:spPr>
        <a:xfrm>
          <a:off x="13519946925" y="12823825"/>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116921</xdr:colOff>
      <xdr:row>128</xdr:row>
      <xdr:rowOff>109665</xdr:rowOff>
    </xdr:from>
    <xdr:to>
      <xdr:col>6</xdr:col>
      <xdr:colOff>180417</xdr:colOff>
      <xdr:row>144</xdr:row>
      <xdr:rowOff>96762</xdr:rowOff>
    </xdr:to>
    <xdr:cxnSp macro="">
      <xdr:nvCxnSpPr>
        <xdr:cNvPr id="51" name="Straight Arrow Connector 50">
          <a:extLst>
            <a:ext uri="{FF2B5EF4-FFF2-40B4-BE49-F238E27FC236}">
              <a16:creationId xmlns:a16="http://schemas.microsoft.com/office/drawing/2014/main" id="{A29677A9-A192-A64B-6F43-97DB5CF4C96B}"/>
            </a:ext>
          </a:extLst>
        </xdr:cNvPr>
        <xdr:cNvCxnSpPr/>
      </xdr:nvCxnSpPr>
      <xdr:spPr>
        <a:xfrm flipH="1" flipV="1">
          <a:off x="13536366567" y="25993475"/>
          <a:ext cx="63496" cy="3212493"/>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142</xdr:row>
      <xdr:rowOff>86721</xdr:rowOff>
    </xdr:from>
    <xdr:to>
      <xdr:col>6</xdr:col>
      <xdr:colOff>360836</xdr:colOff>
      <xdr:row>142</xdr:row>
      <xdr:rowOff>104409</xdr:rowOff>
    </xdr:to>
    <xdr:cxnSp macro="">
      <xdr:nvCxnSpPr>
        <xdr:cNvPr id="53" name="Straight Arrow Connector 52">
          <a:extLst>
            <a:ext uri="{FF2B5EF4-FFF2-40B4-BE49-F238E27FC236}">
              <a16:creationId xmlns:a16="http://schemas.microsoft.com/office/drawing/2014/main" id="{BCEB0F5B-3719-D0C6-5788-F7062AEBE000}"/>
            </a:ext>
          </a:extLst>
        </xdr:cNvPr>
        <xdr:cNvCxnSpPr/>
      </xdr:nvCxnSpPr>
      <xdr:spPr>
        <a:xfrm flipV="1">
          <a:off x="13536186148" y="28792753"/>
          <a:ext cx="381415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130</xdr:row>
      <xdr:rowOff>177799</xdr:rowOff>
    </xdr:from>
    <xdr:ext cx="620031"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130</xdr:row>
      <xdr:rowOff>198106</xdr:rowOff>
    </xdr:from>
    <xdr:to>
      <xdr:col>6</xdr:col>
      <xdr:colOff>240557</xdr:colOff>
      <xdr:row>131</xdr:row>
      <xdr:rowOff>176881</xdr:rowOff>
    </xdr:to>
    <xdr:sp macro="" textlink="">
      <xdr:nvSpPr>
        <xdr:cNvPr id="57" name="Oval 56">
          <a:extLst>
            <a:ext uri="{FF2B5EF4-FFF2-40B4-BE49-F238E27FC236}">
              <a16:creationId xmlns:a16="http://schemas.microsoft.com/office/drawing/2014/main" id="{58B6E9DD-441E-6442-D5A8-F7D1C151A94C}"/>
            </a:ext>
          </a:extLst>
        </xdr:cNvPr>
        <xdr:cNvSpPr/>
      </xdr:nvSpPr>
      <xdr:spPr>
        <a:xfrm>
          <a:off x="13499519833" y="26411755"/>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131</xdr:row>
      <xdr:rowOff>86672</xdr:rowOff>
    </xdr:from>
    <xdr:to>
      <xdr:col>6</xdr:col>
      <xdr:colOff>70752</xdr:colOff>
      <xdr:row>131</xdr:row>
      <xdr:rowOff>91978</xdr:rowOff>
    </xdr:to>
    <xdr:cxnSp macro="">
      <xdr:nvCxnSpPr>
        <xdr:cNvPr id="59" name="Straight Arrow Connector 58">
          <a:extLst>
            <a:ext uri="{FF2B5EF4-FFF2-40B4-BE49-F238E27FC236}">
              <a16:creationId xmlns:a16="http://schemas.microsoft.com/office/drawing/2014/main" id="{B0441908-B79E-465A-CB8B-6A6ABA774B83}"/>
            </a:ext>
          </a:extLst>
        </xdr:cNvPr>
        <xdr:cNvCxnSpPr>
          <a:stCxn id="57" idx="6"/>
        </xdr:cNvCxnSpPr>
      </xdr:nvCxnSpPr>
      <xdr:spPr>
        <a:xfrm>
          <a:off x="13499689638" y="26530265"/>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130</xdr:row>
      <xdr:rowOff>110584</xdr:rowOff>
    </xdr:from>
    <xdr:ext cx="62003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131</xdr:row>
      <xdr:rowOff>100822</xdr:rowOff>
    </xdr:from>
    <xdr:to>
      <xdr:col>5</xdr:col>
      <xdr:colOff>116741</xdr:colOff>
      <xdr:row>132</xdr:row>
      <xdr:rowOff>176880</xdr:rowOff>
    </xdr:to>
    <xdr:cxnSp macro="">
      <xdr:nvCxnSpPr>
        <xdr:cNvPr id="61" name="Straight Arrow Connector 60">
          <a:extLst>
            <a:ext uri="{FF2B5EF4-FFF2-40B4-BE49-F238E27FC236}">
              <a16:creationId xmlns:a16="http://schemas.microsoft.com/office/drawing/2014/main" id="{D2A4662A-2057-F14C-F380-281A0D55BFB8}"/>
            </a:ext>
          </a:extLst>
        </xdr:cNvPr>
        <xdr:cNvCxnSpPr/>
      </xdr:nvCxnSpPr>
      <xdr:spPr>
        <a:xfrm>
          <a:off x="13500467911" y="26544415"/>
          <a:ext cx="7075" cy="2777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131</xdr:row>
      <xdr:rowOff>121197</xdr:rowOff>
    </xdr:from>
    <xdr:ext cx="620031"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132</xdr:row>
      <xdr:rowOff>166267</xdr:rowOff>
    </xdr:from>
    <xdr:to>
      <xdr:col>5</xdr:col>
      <xdr:colOff>198106</xdr:colOff>
      <xdr:row>133</xdr:row>
      <xdr:rowOff>145042</xdr:rowOff>
    </xdr:to>
    <xdr:sp macro="" textlink="">
      <xdr:nvSpPr>
        <xdr:cNvPr id="64" name="Oval 63">
          <a:extLst>
            <a:ext uri="{FF2B5EF4-FFF2-40B4-BE49-F238E27FC236}">
              <a16:creationId xmlns:a16="http://schemas.microsoft.com/office/drawing/2014/main" id="{E067265F-CC87-CC52-3EF2-44D5BC90B7D7}"/>
            </a:ext>
          </a:extLst>
        </xdr:cNvPr>
        <xdr:cNvSpPr/>
      </xdr:nvSpPr>
      <xdr:spPr>
        <a:xfrm>
          <a:off x="13500386546" y="26811504"/>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142</xdr:row>
      <xdr:rowOff>117660</xdr:rowOff>
    </xdr:from>
    <xdr:ext cx="620031"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132</xdr:row>
      <xdr:rowOff>177799</xdr:rowOff>
    </xdr:from>
    <xdr:ext cx="620031"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131</xdr:row>
      <xdr:rowOff>150459</xdr:rowOff>
    </xdr:from>
    <xdr:to>
      <xdr:col>6</xdr:col>
      <xdr:colOff>95619</xdr:colOff>
      <xdr:row>132</xdr:row>
      <xdr:rowOff>192689</xdr:rowOff>
    </xdr:to>
    <xdr:cxnSp macro="">
      <xdr:nvCxnSpPr>
        <xdr:cNvPr id="68" name="Straight Connector 67">
          <a:extLst>
            <a:ext uri="{FF2B5EF4-FFF2-40B4-BE49-F238E27FC236}">
              <a16:creationId xmlns:a16="http://schemas.microsoft.com/office/drawing/2014/main" id="{037283DB-941D-CB44-9191-AF713A7282D7}"/>
            </a:ext>
          </a:extLst>
        </xdr:cNvPr>
        <xdr:cNvCxnSpPr>
          <a:stCxn id="57" idx="5"/>
          <a:endCxn id="64" idx="1"/>
        </xdr:cNvCxnSpPr>
      </xdr:nvCxnSpPr>
      <xdr:spPr>
        <a:xfrm>
          <a:off x="13499664771" y="26594052"/>
          <a:ext cx="746642" cy="24387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133</xdr:row>
      <xdr:rowOff>47758</xdr:rowOff>
    </xdr:from>
    <xdr:to>
      <xdr:col>5</xdr:col>
      <xdr:colOff>31838</xdr:colOff>
      <xdr:row>133</xdr:row>
      <xdr:rowOff>53064</xdr:rowOff>
    </xdr:to>
    <xdr:cxnSp macro="">
      <xdr:nvCxnSpPr>
        <xdr:cNvPr id="69" name="Straight Arrow Connector 68">
          <a:extLst>
            <a:ext uri="{FF2B5EF4-FFF2-40B4-BE49-F238E27FC236}">
              <a16:creationId xmlns:a16="http://schemas.microsoft.com/office/drawing/2014/main" id="{CD977CBE-5E57-3326-4560-1A66059800B6}"/>
            </a:ext>
          </a:extLst>
        </xdr:cNvPr>
        <xdr:cNvCxnSpPr/>
      </xdr:nvCxnSpPr>
      <xdr:spPr>
        <a:xfrm>
          <a:off x="13500552814" y="26922939"/>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132</xdr:row>
      <xdr:rowOff>103509</xdr:rowOff>
    </xdr:from>
    <xdr:ext cx="62003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133</xdr:row>
      <xdr:rowOff>72521</xdr:rowOff>
    </xdr:from>
    <xdr:to>
      <xdr:col>4</xdr:col>
      <xdr:colOff>81365</xdr:colOff>
      <xdr:row>135</xdr:row>
      <xdr:rowOff>191031</xdr:rowOff>
    </xdr:to>
    <xdr:cxnSp macro="">
      <xdr:nvCxnSpPr>
        <xdr:cNvPr id="71" name="Straight Arrow Connector 70">
          <a:extLst>
            <a:ext uri="{FF2B5EF4-FFF2-40B4-BE49-F238E27FC236}">
              <a16:creationId xmlns:a16="http://schemas.microsoft.com/office/drawing/2014/main" id="{E4DC287B-D957-EC2A-F244-2637A16163A9}"/>
            </a:ext>
          </a:extLst>
        </xdr:cNvPr>
        <xdr:cNvCxnSpPr/>
      </xdr:nvCxnSpPr>
      <xdr:spPr>
        <a:xfrm>
          <a:off x="13501327549" y="26947702"/>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134</xdr:row>
      <xdr:rowOff>918</xdr:rowOff>
    </xdr:from>
    <xdr:ext cx="620031"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135</xdr:row>
      <xdr:rowOff>159192</xdr:rowOff>
    </xdr:from>
    <xdr:to>
      <xdr:col>4</xdr:col>
      <xdr:colOff>187493</xdr:colOff>
      <xdr:row>136</xdr:row>
      <xdr:rowOff>137967</xdr:rowOff>
    </xdr:to>
    <xdr:sp macro="" textlink="">
      <xdr:nvSpPr>
        <xdr:cNvPr id="75" name="Oval 74">
          <a:extLst>
            <a:ext uri="{FF2B5EF4-FFF2-40B4-BE49-F238E27FC236}">
              <a16:creationId xmlns:a16="http://schemas.microsoft.com/office/drawing/2014/main" id="{9438D79E-B1CD-AE72-64F9-176170F984A0}"/>
            </a:ext>
          </a:extLst>
        </xdr:cNvPr>
        <xdr:cNvSpPr/>
      </xdr:nvSpPr>
      <xdr:spPr>
        <a:xfrm>
          <a:off x="13501221421" y="2743766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133</xdr:row>
      <xdr:rowOff>115082</xdr:rowOff>
    </xdr:from>
    <xdr:to>
      <xdr:col>5</xdr:col>
      <xdr:colOff>56705</xdr:colOff>
      <xdr:row>136</xdr:row>
      <xdr:rowOff>47758</xdr:rowOff>
    </xdr:to>
    <xdr:cxnSp macro="">
      <xdr:nvCxnSpPr>
        <xdr:cNvPr id="76" name="Straight Connector 75">
          <a:extLst>
            <a:ext uri="{FF2B5EF4-FFF2-40B4-BE49-F238E27FC236}">
              <a16:creationId xmlns:a16="http://schemas.microsoft.com/office/drawing/2014/main" id="{AB3B18A6-3C4F-7730-2B0E-A5BC2DCEE39D}"/>
            </a:ext>
          </a:extLst>
        </xdr:cNvPr>
        <xdr:cNvCxnSpPr>
          <a:endCxn id="75" idx="2"/>
        </xdr:cNvCxnSpPr>
      </xdr:nvCxnSpPr>
      <xdr:spPr>
        <a:xfrm>
          <a:off x="13500527947" y="26990263"/>
          <a:ext cx="693474" cy="53760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142</xdr:row>
      <xdr:rowOff>124161</xdr:rowOff>
    </xdr:from>
    <xdr:ext cx="62003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136</xdr:row>
      <xdr:rowOff>11532</xdr:rowOff>
    </xdr:from>
    <xdr:ext cx="620031"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136</xdr:row>
      <xdr:rowOff>108008</xdr:rowOff>
    </xdr:from>
    <xdr:to>
      <xdr:col>4</xdr:col>
      <xdr:colOff>70856</xdr:colOff>
      <xdr:row>138</xdr:row>
      <xdr:rowOff>162730</xdr:rowOff>
    </xdr:to>
    <xdr:cxnSp macro="">
      <xdr:nvCxnSpPr>
        <xdr:cNvPr id="82" name="Straight Connector 81">
          <a:extLst>
            <a:ext uri="{FF2B5EF4-FFF2-40B4-BE49-F238E27FC236}">
              <a16:creationId xmlns:a16="http://schemas.microsoft.com/office/drawing/2014/main" id="{79270009-9E4A-EDA9-D32D-21188D1A1A3E}"/>
            </a:ext>
          </a:extLst>
        </xdr:cNvPr>
        <xdr:cNvCxnSpPr/>
      </xdr:nvCxnSpPr>
      <xdr:spPr>
        <a:xfrm>
          <a:off x="13501338058" y="27588119"/>
          <a:ext cx="276037" cy="4580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136</xdr:row>
      <xdr:rowOff>68984</xdr:rowOff>
    </xdr:from>
    <xdr:to>
      <xdr:col>4</xdr:col>
      <xdr:colOff>14150</xdr:colOff>
      <xdr:row>136</xdr:row>
      <xdr:rowOff>70753</xdr:rowOff>
    </xdr:to>
    <xdr:cxnSp macro="">
      <xdr:nvCxnSpPr>
        <xdr:cNvPr id="84" name="Straight Arrow Connector 83">
          <a:extLst>
            <a:ext uri="{FF2B5EF4-FFF2-40B4-BE49-F238E27FC236}">
              <a16:creationId xmlns:a16="http://schemas.microsoft.com/office/drawing/2014/main" id="{26D2D368-ADB5-5E4A-C9E2-BAB6D35C737A}"/>
            </a:ext>
          </a:extLst>
        </xdr:cNvPr>
        <xdr:cNvCxnSpPr/>
      </xdr:nvCxnSpPr>
      <xdr:spPr>
        <a:xfrm>
          <a:off x="13501394764" y="27549095"/>
          <a:ext cx="389136"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135</xdr:row>
      <xdr:rowOff>117660</xdr:rowOff>
    </xdr:from>
    <xdr:ext cx="620031"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136</xdr:row>
      <xdr:rowOff>54833</xdr:rowOff>
    </xdr:from>
    <xdr:to>
      <xdr:col>3</xdr:col>
      <xdr:colOff>481114</xdr:colOff>
      <xdr:row>138</xdr:row>
      <xdr:rowOff>173343</xdr:rowOff>
    </xdr:to>
    <xdr:cxnSp macro="">
      <xdr:nvCxnSpPr>
        <xdr:cNvPr id="88" name="Straight Arrow Connector 87">
          <a:extLst>
            <a:ext uri="{FF2B5EF4-FFF2-40B4-BE49-F238E27FC236}">
              <a16:creationId xmlns:a16="http://schemas.microsoft.com/office/drawing/2014/main" id="{2C0E2E40-ABE4-1817-818E-E2D9D6641213}"/>
            </a:ext>
          </a:extLst>
        </xdr:cNvPr>
        <xdr:cNvCxnSpPr/>
      </xdr:nvCxnSpPr>
      <xdr:spPr>
        <a:xfrm>
          <a:off x="13501752061" y="27534944"/>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136</xdr:row>
      <xdr:rowOff>195487</xdr:rowOff>
    </xdr:from>
    <xdr:ext cx="620031"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138</xdr:row>
      <xdr:rowOff>145042</xdr:rowOff>
    </xdr:from>
    <xdr:to>
      <xdr:col>3</xdr:col>
      <xdr:colOff>647381</xdr:colOff>
      <xdr:row>139</xdr:row>
      <xdr:rowOff>123816</xdr:rowOff>
    </xdr:to>
    <xdr:sp macro="" textlink="">
      <xdr:nvSpPr>
        <xdr:cNvPr id="91" name="Oval 90">
          <a:extLst>
            <a:ext uri="{FF2B5EF4-FFF2-40B4-BE49-F238E27FC236}">
              <a16:creationId xmlns:a16="http://schemas.microsoft.com/office/drawing/2014/main" id="{765BCFBC-095D-D143-8DE6-F06637165424}"/>
            </a:ext>
          </a:extLst>
        </xdr:cNvPr>
        <xdr:cNvSpPr/>
      </xdr:nvSpPr>
      <xdr:spPr>
        <a:xfrm>
          <a:off x="13501585794" y="2802844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138</xdr:row>
      <xdr:rowOff>121198</xdr:rowOff>
    </xdr:from>
    <xdr:ext cx="62003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142</xdr:row>
      <xdr:rowOff>108033</xdr:rowOff>
    </xdr:from>
    <xdr:ext cx="620031"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139</xdr:row>
      <xdr:rowOff>38291</xdr:rowOff>
    </xdr:from>
    <xdr:to>
      <xdr:col>3</xdr:col>
      <xdr:colOff>490054</xdr:colOff>
      <xdr:row>139</xdr:row>
      <xdr:rowOff>49959</xdr:rowOff>
    </xdr:to>
    <xdr:cxnSp macro="">
      <xdr:nvCxnSpPr>
        <xdr:cNvPr id="95" name="Straight Arrow Connector 94">
          <a:extLst>
            <a:ext uri="{FF2B5EF4-FFF2-40B4-BE49-F238E27FC236}">
              <a16:creationId xmlns:a16="http://schemas.microsoft.com/office/drawing/2014/main" id="{ED53EF94-7296-593E-AC61-DED66D3093BB}"/>
            </a:ext>
          </a:extLst>
        </xdr:cNvPr>
        <xdr:cNvCxnSpPr>
          <a:endCxn id="96" idx="2"/>
        </xdr:cNvCxnSpPr>
      </xdr:nvCxnSpPr>
      <xdr:spPr>
        <a:xfrm>
          <a:off x="13538536454" y="28139561"/>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138</xdr:row>
      <xdr:rowOff>79319</xdr:rowOff>
    </xdr:from>
    <xdr:ext cx="620031"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139</xdr:row>
      <xdr:rowOff>83055</xdr:rowOff>
    </xdr:from>
    <xdr:to>
      <xdr:col>3</xdr:col>
      <xdr:colOff>154543</xdr:colOff>
      <xdr:row>141</xdr:row>
      <xdr:rowOff>201566</xdr:rowOff>
    </xdr:to>
    <xdr:cxnSp macro="">
      <xdr:nvCxnSpPr>
        <xdr:cNvPr id="98" name="Straight Arrow Connector 97">
          <a:extLst>
            <a:ext uri="{FF2B5EF4-FFF2-40B4-BE49-F238E27FC236}">
              <a16:creationId xmlns:a16="http://schemas.microsoft.com/office/drawing/2014/main" id="{438B12F8-442C-CB5E-9A1F-7B8FB84283C7}"/>
            </a:ext>
          </a:extLst>
        </xdr:cNvPr>
        <xdr:cNvCxnSpPr/>
      </xdr:nvCxnSpPr>
      <xdr:spPr>
        <a:xfrm>
          <a:off x="13538871965" y="28184325"/>
          <a:ext cx="17687" cy="5216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140</xdr:row>
      <xdr:rowOff>47066</xdr:rowOff>
    </xdr:from>
    <xdr:ext cx="620031"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141</xdr:row>
      <xdr:rowOff>197456</xdr:rowOff>
    </xdr:from>
    <xdr:to>
      <xdr:col>3</xdr:col>
      <xdr:colOff>228079</xdr:colOff>
      <xdr:row>142</xdr:row>
      <xdr:rowOff>176229</xdr:rowOff>
    </xdr:to>
    <xdr:sp macro="" textlink="">
      <xdr:nvSpPr>
        <xdr:cNvPr id="101" name="Oval 100">
          <a:extLst>
            <a:ext uri="{FF2B5EF4-FFF2-40B4-BE49-F238E27FC236}">
              <a16:creationId xmlns:a16="http://schemas.microsoft.com/office/drawing/2014/main" id="{0F39B2E6-C93D-0EA8-E77F-180F9372AB4C}"/>
            </a:ext>
          </a:extLst>
        </xdr:cNvPr>
        <xdr:cNvSpPr/>
      </xdr:nvSpPr>
      <xdr:spPr>
        <a:xfrm>
          <a:off x="13538798429" y="28701900"/>
          <a:ext cx="169805" cy="18036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139</xdr:row>
      <xdr:rowOff>108008</xdr:rowOff>
    </xdr:from>
    <xdr:to>
      <xdr:col>3</xdr:col>
      <xdr:colOff>502253</xdr:colOff>
      <xdr:row>142</xdr:row>
      <xdr:rowOff>86049</xdr:rowOff>
    </xdr:to>
    <xdr:cxnSp macro="">
      <xdr:nvCxnSpPr>
        <xdr:cNvPr id="102" name="Straight Connector 101">
          <a:extLst>
            <a:ext uri="{FF2B5EF4-FFF2-40B4-BE49-F238E27FC236}">
              <a16:creationId xmlns:a16="http://schemas.microsoft.com/office/drawing/2014/main" id="{F0B7FADB-0D48-018D-8441-78637F384451}"/>
            </a:ext>
          </a:extLst>
        </xdr:cNvPr>
        <xdr:cNvCxnSpPr>
          <a:endCxn id="101" idx="2"/>
        </xdr:cNvCxnSpPr>
      </xdr:nvCxnSpPr>
      <xdr:spPr>
        <a:xfrm>
          <a:off x="13538524255" y="28209278"/>
          <a:ext cx="274174" cy="5828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142</xdr:row>
      <xdr:rowOff>177799</xdr:rowOff>
    </xdr:from>
    <xdr:ext cx="62003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5</xdr:col>
      <xdr:colOff>106101</xdr:colOff>
      <xdr:row>150</xdr:row>
      <xdr:rowOff>172505</xdr:rowOff>
    </xdr:from>
    <xdr:to>
      <xdr:col>6</xdr:col>
      <xdr:colOff>565712</xdr:colOff>
      <xdr:row>156</xdr:row>
      <xdr:rowOff>107066</xdr:rowOff>
    </xdr:to>
    <xdr:pic>
      <xdr:nvPicPr>
        <xdr:cNvPr id="105" name="Picture 104" descr="50 potato puns and potato jokes to make you peel giggly ...">
          <a:extLst>
            <a:ext uri="{FF2B5EF4-FFF2-40B4-BE49-F238E27FC236}">
              <a16:creationId xmlns:a16="http://schemas.microsoft.com/office/drawing/2014/main" id="{D0BED651-6A88-1B1F-0968-C75708E30E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2637883" y="30620353"/>
          <a:ext cx="1285915" cy="1201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405114</xdr:colOff>
      <xdr:row>149</xdr:row>
      <xdr:rowOff>102886</xdr:rowOff>
    </xdr:from>
    <xdr:to>
      <xdr:col>8</xdr:col>
      <xdr:colOff>501570</xdr:colOff>
      <xdr:row>152</xdr:row>
      <xdr:rowOff>189696</xdr:rowOff>
    </xdr:to>
    <xdr:sp macro="" textlink="">
      <xdr:nvSpPr>
        <xdr:cNvPr id="106" name="Rounded Rectangular Callout 105">
          <a:extLst>
            <a:ext uri="{FF2B5EF4-FFF2-40B4-BE49-F238E27FC236}">
              <a16:creationId xmlns:a16="http://schemas.microsoft.com/office/drawing/2014/main" id="{CEAB4596-AFE9-8A7D-85C0-2693E9BF8457}"/>
            </a:ext>
          </a:extLst>
        </xdr:cNvPr>
        <xdr:cNvSpPr/>
      </xdr:nvSpPr>
      <xdr:spPr>
        <a:xfrm>
          <a:off x="13531049418" y="30348177"/>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a:t>
          </a:r>
          <a:r>
            <a:rPr lang="he-IL" sz="1100" baseline="0"/>
            <a:t> ווא. איזה תותחית את בייצור תפוחים עובדת א. אינעל דינאק</a:t>
          </a:r>
          <a:endParaRPr lang="en-US" sz="1100"/>
        </a:p>
      </xdr:txBody>
    </xdr:sp>
    <xdr:clientData/>
  </xdr:twoCellAnchor>
  <xdr:twoCellAnchor editAs="oneCell">
    <xdr:from>
      <xdr:col>5</xdr:col>
      <xdr:colOff>163976</xdr:colOff>
      <xdr:row>160</xdr:row>
      <xdr:rowOff>59086</xdr:rowOff>
    </xdr:from>
    <xdr:to>
      <xdr:col>7</xdr:col>
      <xdr:colOff>296001</xdr:colOff>
      <xdr:row>168</xdr:row>
      <xdr:rowOff>48106</xdr:rowOff>
    </xdr:to>
    <xdr:pic>
      <xdr:nvPicPr>
        <xdr:cNvPr id="107" name="Picture 106" descr="Dates Fruit Funny Royalty-Free Images, Stock Photos ...">
          <a:extLst>
            <a:ext uri="{FF2B5EF4-FFF2-40B4-BE49-F238E27FC236}">
              <a16:creationId xmlns:a16="http://schemas.microsoft.com/office/drawing/2014/main" id="{4E8E1B62-D28C-A0A9-995D-E6DFA2AD7CA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497908620" y="32514642"/>
          <a:ext cx="1780459" cy="1669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710557</xdr:colOff>
      <xdr:row>160</xdr:row>
      <xdr:rowOff>77164</xdr:rowOff>
    </xdr:from>
    <xdr:to>
      <xdr:col>8</xdr:col>
      <xdr:colOff>807013</xdr:colOff>
      <xdr:row>163</xdr:row>
      <xdr:rowOff>163975</xdr:rowOff>
    </xdr:to>
    <xdr:sp macro="" textlink="">
      <xdr:nvSpPr>
        <xdr:cNvPr id="108" name="Rounded Rectangular Callout 107">
          <a:extLst>
            <a:ext uri="{FF2B5EF4-FFF2-40B4-BE49-F238E27FC236}">
              <a16:creationId xmlns:a16="http://schemas.microsoft.com/office/drawing/2014/main" id="{CA1940F9-AFEF-0B6D-034C-5F0A4A6D51C8}"/>
            </a:ext>
          </a:extLst>
        </xdr:cNvPr>
        <xdr:cNvSpPr/>
      </xdr:nvSpPr>
      <xdr:spPr>
        <a:xfrm>
          <a:off x="13530743975" y="32614886"/>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a:t>
          </a:r>
          <a:r>
            <a:rPr lang="he-IL" sz="1100" baseline="0"/>
            <a:t> המאליק של התמרים! עובד ב.</a:t>
          </a:r>
          <a:endParaRPr lang="en-US" sz="1100"/>
        </a:p>
      </xdr:txBody>
    </xdr:sp>
    <xdr:clientData/>
  </xdr:twoCellAnchor>
  <xdr:twoCellAnchor>
    <xdr:from>
      <xdr:col>6</xdr:col>
      <xdr:colOff>116921</xdr:colOff>
      <xdr:row>173</xdr:row>
      <xdr:rowOff>109665</xdr:rowOff>
    </xdr:from>
    <xdr:to>
      <xdr:col>6</xdr:col>
      <xdr:colOff>180417</xdr:colOff>
      <xdr:row>189</xdr:row>
      <xdr:rowOff>96762</xdr:rowOff>
    </xdr:to>
    <xdr:cxnSp macro="">
      <xdr:nvCxnSpPr>
        <xdr:cNvPr id="109" name="Straight Arrow Connector 108">
          <a:extLst>
            <a:ext uri="{FF2B5EF4-FFF2-40B4-BE49-F238E27FC236}">
              <a16:creationId xmlns:a16="http://schemas.microsoft.com/office/drawing/2014/main" id="{2251142C-6B5D-914C-8421-2E12CCA228E5}"/>
            </a:ext>
          </a:extLst>
        </xdr:cNvPr>
        <xdr:cNvCxnSpPr/>
      </xdr:nvCxnSpPr>
      <xdr:spPr>
        <a:xfrm flipH="1" flipV="1">
          <a:off x="13533023178" y="26101260"/>
          <a:ext cx="63496" cy="32280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187</xdr:row>
      <xdr:rowOff>86721</xdr:rowOff>
    </xdr:from>
    <xdr:to>
      <xdr:col>6</xdr:col>
      <xdr:colOff>360836</xdr:colOff>
      <xdr:row>187</xdr:row>
      <xdr:rowOff>104409</xdr:rowOff>
    </xdr:to>
    <xdr:cxnSp macro="">
      <xdr:nvCxnSpPr>
        <xdr:cNvPr id="110" name="Straight Arrow Connector 109">
          <a:extLst>
            <a:ext uri="{FF2B5EF4-FFF2-40B4-BE49-F238E27FC236}">
              <a16:creationId xmlns:a16="http://schemas.microsoft.com/office/drawing/2014/main" id="{A6F366DD-1FB9-884E-A994-3EE982040EA0}"/>
            </a:ext>
          </a:extLst>
        </xdr:cNvPr>
        <xdr:cNvCxnSpPr/>
      </xdr:nvCxnSpPr>
      <xdr:spPr>
        <a:xfrm flipV="1">
          <a:off x="13532842759" y="28914113"/>
          <a:ext cx="3813136"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175</xdr:row>
      <xdr:rowOff>177799</xdr:rowOff>
    </xdr:from>
    <xdr:ext cx="620031"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175</xdr:row>
      <xdr:rowOff>198106</xdr:rowOff>
    </xdr:from>
    <xdr:to>
      <xdr:col>6</xdr:col>
      <xdr:colOff>240557</xdr:colOff>
      <xdr:row>176</xdr:row>
      <xdr:rowOff>176881</xdr:rowOff>
    </xdr:to>
    <xdr:sp macro="" textlink="">
      <xdr:nvSpPr>
        <xdr:cNvPr id="112" name="Oval 111">
          <a:extLst>
            <a:ext uri="{FF2B5EF4-FFF2-40B4-BE49-F238E27FC236}">
              <a16:creationId xmlns:a16="http://schemas.microsoft.com/office/drawing/2014/main" id="{7F34861A-695F-1144-AD52-B716654917B4}"/>
            </a:ext>
          </a:extLst>
        </xdr:cNvPr>
        <xdr:cNvSpPr/>
      </xdr:nvSpPr>
      <xdr:spPr>
        <a:xfrm>
          <a:off x="13532963038" y="26594815"/>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176</xdr:row>
      <xdr:rowOff>86672</xdr:rowOff>
    </xdr:from>
    <xdr:to>
      <xdr:col>6</xdr:col>
      <xdr:colOff>70752</xdr:colOff>
      <xdr:row>176</xdr:row>
      <xdr:rowOff>91978</xdr:rowOff>
    </xdr:to>
    <xdr:cxnSp macro="">
      <xdr:nvCxnSpPr>
        <xdr:cNvPr id="113" name="Straight Arrow Connector 112">
          <a:extLst>
            <a:ext uri="{FF2B5EF4-FFF2-40B4-BE49-F238E27FC236}">
              <a16:creationId xmlns:a16="http://schemas.microsoft.com/office/drawing/2014/main" id="{DCAA1361-F54A-2148-B94D-AFE8968A757A}"/>
            </a:ext>
          </a:extLst>
        </xdr:cNvPr>
        <xdr:cNvCxnSpPr>
          <a:stCxn id="112" idx="6"/>
        </xdr:cNvCxnSpPr>
      </xdr:nvCxnSpPr>
      <xdr:spPr>
        <a:xfrm>
          <a:off x="13533132843" y="266859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175</xdr:row>
      <xdr:rowOff>110584</xdr:rowOff>
    </xdr:from>
    <xdr:ext cx="620031"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176</xdr:row>
      <xdr:rowOff>100822</xdr:rowOff>
    </xdr:from>
    <xdr:to>
      <xdr:col>5</xdr:col>
      <xdr:colOff>116741</xdr:colOff>
      <xdr:row>177</xdr:row>
      <xdr:rowOff>176880</xdr:rowOff>
    </xdr:to>
    <xdr:cxnSp macro="">
      <xdr:nvCxnSpPr>
        <xdr:cNvPr id="115" name="Straight Arrow Connector 114">
          <a:extLst>
            <a:ext uri="{FF2B5EF4-FFF2-40B4-BE49-F238E27FC236}">
              <a16:creationId xmlns:a16="http://schemas.microsoft.com/office/drawing/2014/main" id="{DE4314EE-0A37-3C43-9845-6C34B34E3B7B}"/>
            </a:ext>
          </a:extLst>
        </xdr:cNvPr>
        <xdr:cNvCxnSpPr/>
      </xdr:nvCxnSpPr>
      <xdr:spPr>
        <a:xfrm>
          <a:off x="13533913158" y="26700088"/>
          <a:ext cx="7075" cy="2786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176</xdr:row>
      <xdr:rowOff>121197</xdr:rowOff>
    </xdr:from>
    <xdr:ext cx="620031"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177</xdr:row>
      <xdr:rowOff>166267</xdr:rowOff>
    </xdr:from>
    <xdr:to>
      <xdr:col>5</xdr:col>
      <xdr:colOff>198106</xdr:colOff>
      <xdr:row>178</xdr:row>
      <xdr:rowOff>145042</xdr:rowOff>
    </xdr:to>
    <xdr:sp macro="" textlink="">
      <xdr:nvSpPr>
        <xdr:cNvPr id="117" name="Oval 116">
          <a:extLst>
            <a:ext uri="{FF2B5EF4-FFF2-40B4-BE49-F238E27FC236}">
              <a16:creationId xmlns:a16="http://schemas.microsoft.com/office/drawing/2014/main" id="{721CF62C-412A-764C-9196-5ECE220351DD}"/>
            </a:ext>
          </a:extLst>
        </xdr:cNvPr>
        <xdr:cNvSpPr/>
      </xdr:nvSpPr>
      <xdr:spPr>
        <a:xfrm>
          <a:off x="13533831793" y="26968090"/>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187</xdr:row>
      <xdr:rowOff>117660</xdr:rowOff>
    </xdr:from>
    <xdr:ext cx="620031" cy="172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177</xdr:row>
      <xdr:rowOff>177799</xdr:rowOff>
    </xdr:from>
    <xdr:ext cx="620031"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176</xdr:row>
      <xdr:rowOff>150459</xdr:rowOff>
    </xdr:from>
    <xdr:to>
      <xdr:col>6</xdr:col>
      <xdr:colOff>95619</xdr:colOff>
      <xdr:row>177</xdr:row>
      <xdr:rowOff>192689</xdr:rowOff>
    </xdr:to>
    <xdr:cxnSp macro="">
      <xdr:nvCxnSpPr>
        <xdr:cNvPr id="120" name="Straight Connector 119">
          <a:extLst>
            <a:ext uri="{FF2B5EF4-FFF2-40B4-BE49-F238E27FC236}">
              <a16:creationId xmlns:a16="http://schemas.microsoft.com/office/drawing/2014/main" id="{D1346254-04D4-0149-8C94-07B8CCE09D63}"/>
            </a:ext>
          </a:extLst>
        </xdr:cNvPr>
        <xdr:cNvCxnSpPr>
          <a:stCxn id="112" idx="5"/>
          <a:endCxn id="117" idx="1"/>
        </xdr:cNvCxnSpPr>
      </xdr:nvCxnSpPr>
      <xdr:spPr>
        <a:xfrm>
          <a:off x="13533107976" y="26749725"/>
          <a:ext cx="748684" cy="24478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178</xdr:row>
      <xdr:rowOff>47758</xdr:rowOff>
    </xdr:from>
    <xdr:to>
      <xdr:col>5</xdr:col>
      <xdr:colOff>31838</xdr:colOff>
      <xdr:row>178</xdr:row>
      <xdr:rowOff>53064</xdr:rowOff>
    </xdr:to>
    <xdr:cxnSp macro="">
      <xdr:nvCxnSpPr>
        <xdr:cNvPr id="121" name="Straight Arrow Connector 120">
          <a:extLst>
            <a:ext uri="{FF2B5EF4-FFF2-40B4-BE49-F238E27FC236}">
              <a16:creationId xmlns:a16="http://schemas.microsoft.com/office/drawing/2014/main" id="{9E119A30-8CD0-8D4F-BC05-08845FCBF502}"/>
            </a:ext>
          </a:extLst>
        </xdr:cNvPr>
        <xdr:cNvCxnSpPr/>
      </xdr:nvCxnSpPr>
      <xdr:spPr>
        <a:xfrm>
          <a:off x="13533998061" y="270521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177</xdr:row>
      <xdr:rowOff>103509</xdr:rowOff>
    </xdr:from>
    <xdr:ext cx="620031"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178</xdr:row>
      <xdr:rowOff>72521</xdr:rowOff>
    </xdr:from>
    <xdr:to>
      <xdr:col>4</xdr:col>
      <xdr:colOff>81365</xdr:colOff>
      <xdr:row>180</xdr:row>
      <xdr:rowOff>191031</xdr:rowOff>
    </xdr:to>
    <xdr:cxnSp macro="">
      <xdr:nvCxnSpPr>
        <xdr:cNvPr id="123" name="Straight Arrow Connector 122">
          <a:extLst>
            <a:ext uri="{FF2B5EF4-FFF2-40B4-BE49-F238E27FC236}">
              <a16:creationId xmlns:a16="http://schemas.microsoft.com/office/drawing/2014/main" id="{14A3E351-ADF7-C54F-B334-ACE5CDFA4775}"/>
            </a:ext>
          </a:extLst>
        </xdr:cNvPr>
        <xdr:cNvCxnSpPr/>
      </xdr:nvCxnSpPr>
      <xdr:spPr>
        <a:xfrm>
          <a:off x="13534774838" y="27076901"/>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179</xdr:row>
      <xdr:rowOff>918</xdr:rowOff>
    </xdr:from>
    <xdr:ext cx="620031"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180</xdr:row>
      <xdr:rowOff>159192</xdr:rowOff>
    </xdr:from>
    <xdr:to>
      <xdr:col>4</xdr:col>
      <xdr:colOff>187493</xdr:colOff>
      <xdr:row>181</xdr:row>
      <xdr:rowOff>137967</xdr:rowOff>
    </xdr:to>
    <xdr:sp macro="" textlink="">
      <xdr:nvSpPr>
        <xdr:cNvPr id="125" name="Oval 124">
          <a:extLst>
            <a:ext uri="{FF2B5EF4-FFF2-40B4-BE49-F238E27FC236}">
              <a16:creationId xmlns:a16="http://schemas.microsoft.com/office/drawing/2014/main" id="{E16C2EEA-6745-6945-9C7F-B13F78FF7A7C}"/>
            </a:ext>
          </a:extLst>
        </xdr:cNvPr>
        <xdr:cNvSpPr/>
      </xdr:nvSpPr>
      <xdr:spPr>
        <a:xfrm>
          <a:off x="13534668710" y="27568686"/>
          <a:ext cx="169805" cy="18133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178</xdr:row>
      <xdr:rowOff>115082</xdr:rowOff>
    </xdr:from>
    <xdr:to>
      <xdr:col>5</xdr:col>
      <xdr:colOff>56705</xdr:colOff>
      <xdr:row>181</xdr:row>
      <xdr:rowOff>47758</xdr:rowOff>
    </xdr:to>
    <xdr:cxnSp macro="">
      <xdr:nvCxnSpPr>
        <xdr:cNvPr id="126" name="Straight Connector 125">
          <a:extLst>
            <a:ext uri="{FF2B5EF4-FFF2-40B4-BE49-F238E27FC236}">
              <a16:creationId xmlns:a16="http://schemas.microsoft.com/office/drawing/2014/main" id="{C6CE670A-40F9-EF45-967F-924EB4316D1C}"/>
            </a:ext>
          </a:extLst>
        </xdr:cNvPr>
        <xdr:cNvCxnSpPr>
          <a:endCxn id="125" idx="2"/>
        </xdr:cNvCxnSpPr>
      </xdr:nvCxnSpPr>
      <xdr:spPr>
        <a:xfrm>
          <a:off x="13533973194" y="27119462"/>
          <a:ext cx="695516" cy="54034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633872</xdr:colOff>
      <xdr:row>187</xdr:row>
      <xdr:rowOff>116841</xdr:rowOff>
    </xdr:from>
    <xdr:ext cx="620031"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181</xdr:row>
      <xdr:rowOff>11532</xdr:rowOff>
    </xdr:from>
    <xdr:ext cx="620031"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181</xdr:row>
      <xdr:rowOff>108008</xdr:rowOff>
    </xdr:from>
    <xdr:to>
      <xdr:col>4</xdr:col>
      <xdr:colOff>70856</xdr:colOff>
      <xdr:row>183</xdr:row>
      <xdr:rowOff>162730</xdr:rowOff>
    </xdr:to>
    <xdr:cxnSp macro="">
      <xdr:nvCxnSpPr>
        <xdr:cNvPr id="129" name="Straight Connector 128">
          <a:extLst>
            <a:ext uri="{FF2B5EF4-FFF2-40B4-BE49-F238E27FC236}">
              <a16:creationId xmlns:a16="http://schemas.microsoft.com/office/drawing/2014/main" id="{62427CBC-4ECE-D440-AC66-BE69F7CEB176}"/>
            </a:ext>
          </a:extLst>
        </xdr:cNvPr>
        <xdr:cNvCxnSpPr/>
      </xdr:nvCxnSpPr>
      <xdr:spPr>
        <a:xfrm>
          <a:off x="13534785347" y="27720059"/>
          <a:ext cx="278080" cy="45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181</xdr:row>
      <xdr:rowOff>68984</xdr:rowOff>
    </xdr:from>
    <xdr:to>
      <xdr:col>4</xdr:col>
      <xdr:colOff>14150</xdr:colOff>
      <xdr:row>181</xdr:row>
      <xdr:rowOff>70753</xdr:rowOff>
    </xdr:to>
    <xdr:cxnSp macro="">
      <xdr:nvCxnSpPr>
        <xdr:cNvPr id="130" name="Straight Arrow Connector 129">
          <a:extLst>
            <a:ext uri="{FF2B5EF4-FFF2-40B4-BE49-F238E27FC236}">
              <a16:creationId xmlns:a16="http://schemas.microsoft.com/office/drawing/2014/main" id="{2B6F2A1A-3925-AE4D-A0AE-903DB684CE87}"/>
            </a:ext>
          </a:extLst>
        </xdr:cNvPr>
        <xdr:cNvCxnSpPr/>
      </xdr:nvCxnSpPr>
      <xdr:spPr>
        <a:xfrm>
          <a:off x="13534842053" y="27681035"/>
          <a:ext cx="391179"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180</xdr:row>
      <xdr:rowOff>117660</xdr:rowOff>
    </xdr:from>
    <xdr:ext cx="620031"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181</xdr:row>
      <xdr:rowOff>54833</xdr:rowOff>
    </xdr:from>
    <xdr:to>
      <xdr:col>3</xdr:col>
      <xdr:colOff>481114</xdr:colOff>
      <xdr:row>183</xdr:row>
      <xdr:rowOff>173343</xdr:rowOff>
    </xdr:to>
    <xdr:cxnSp macro="">
      <xdr:nvCxnSpPr>
        <xdr:cNvPr id="132" name="Straight Arrow Connector 131">
          <a:extLst>
            <a:ext uri="{FF2B5EF4-FFF2-40B4-BE49-F238E27FC236}">
              <a16:creationId xmlns:a16="http://schemas.microsoft.com/office/drawing/2014/main" id="{F28A2AFA-5C58-924F-AE21-5BA86D6AF8C3}"/>
            </a:ext>
          </a:extLst>
        </xdr:cNvPr>
        <xdr:cNvCxnSpPr/>
      </xdr:nvCxnSpPr>
      <xdr:spPr>
        <a:xfrm>
          <a:off x="13535201393" y="27666884"/>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181</xdr:row>
      <xdr:rowOff>195487</xdr:rowOff>
    </xdr:from>
    <xdr:ext cx="620031"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183</xdr:row>
      <xdr:rowOff>145042</xdr:rowOff>
    </xdr:from>
    <xdr:to>
      <xdr:col>3</xdr:col>
      <xdr:colOff>647381</xdr:colOff>
      <xdr:row>184</xdr:row>
      <xdr:rowOff>123816</xdr:rowOff>
    </xdr:to>
    <xdr:sp macro="" textlink="">
      <xdr:nvSpPr>
        <xdr:cNvPr id="134" name="Oval 133">
          <a:extLst>
            <a:ext uri="{FF2B5EF4-FFF2-40B4-BE49-F238E27FC236}">
              <a16:creationId xmlns:a16="http://schemas.microsoft.com/office/drawing/2014/main" id="{CD71D141-5BC9-054D-B5A4-DAA6BA51FF22}"/>
            </a:ext>
          </a:extLst>
        </xdr:cNvPr>
        <xdr:cNvSpPr/>
      </xdr:nvSpPr>
      <xdr:spPr>
        <a:xfrm>
          <a:off x="13535035126" y="28162207"/>
          <a:ext cx="169805" cy="1813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183</xdr:row>
      <xdr:rowOff>121198</xdr:rowOff>
    </xdr:from>
    <xdr:ext cx="620031"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187</xdr:row>
      <xdr:rowOff>108033</xdr:rowOff>
    </xdr:from>
    <xdr:ext cx="620031"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184</xdr:row>
      <xdr:rowOff>38291</xdr:rowOff>
    </xdr:from>
    <xdr:to>
      <xdr:col>3</xdr:col>
      <xdr:colOff>490054</xdr:colOff>
      <xdr:row>184</xdr:row>
      <xdr:rowOff>49959</xdr:rowOff>
    </xdr:to>
    <xdr:cxnSp macro="">
      <xdr:nvCxnSpPr>
        <xdr:cNvPr id="137" name="Straight Arrow Connector 136">
          <a:extLst>
            <a:ext uri="{FF2B5EF4-FFF2-40B4-BE49-F238E27FC236}">
              <a16:creationId xmlns:a16="http://schemas.microsoft.com/office/drawing/2014/main" id="{5367FA4E-9F80-FD4C-A552-7282AAC6DEA9}"/>
            </a:ext>
          </a:extLst>
        </xdr:cNvPr>
        <xdr:cNvCxnSpPr>
          <a:endCxn id="138" idx="2"/>
        </xdr:cNvCxnSpPr>
      </xdr:nvCxnSpPr>
      <xdr:spPr>
        <a:xfrm>
          <a:off x="13535192453" y="28258013"/>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183</xdr:row>
      <xdr:rowOff>79319</xdr:rowOff>
    </xdr:from>
    <xdr:ext cx="620031"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184</xdr:row>
      <xdr:rowOff>83055</xdr:rowOff>
    </xdr:from>
    <xdr:to>
      <xdr:col>3</xdr:col>
      <xdr:colOff>154543</xdr:colOff>
      <xdr:row>186</xdr:row>
      <xdr:rowOff>201566</xdr:rowOff>
    </xdr:to>
    <xdr:cxnSp macro="">
      <xdr:nvCxnSpPr>
        <xdr:cNvPr id="139" name="Straight Arrow Connector 138">
          <a:extLst>
            <a:ext uri="{FF2B5EF4-FFF2-40B4-BE49-F238E27FC236}">
              <a16:creationId xmlns:a16="http://schemas.microsoft.com/office/drawing/2014/main" id="{C266073B-FF33-0F44-9429-2B3DFCA7BA84}"/>
            </a:ext>
          </a:extLst>
        </xdr:cNvPr>
        <xdr:cNvCxnSpPr/>
      </xdr:nvCxnSpPr>
      <xdr:spPr>
        <a:xfrm>
          <a:off x="13535527964" y="28302777"/>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185</xdr:row>
      <xdr:rowOff>47066</xdr:rowOff>
    </xdr:from>
    <xdr:ext cx="620031"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186</xdr:row>
      <xdr:rowOff>197456</xdr:rowOff>
    </xdr:from>
    <xdr:to>
      <xdr:col>3</xdr:col>
      <xdr:colOff>228079</xdr:colOff>
      <xdr:row>187</xdr:row>
      <xdr:rowOff>176229</xdr:rowOff>
    </xdr:to>
    <xdr:sp macro="" textlink="">
      <xdr:nvSpPr>
        <xdr:cNvPr id="141" name="Oval 140">
          <a:extLst>
            <a:ext uri="{FF2B5EF4-FFF2-40B4-BE49-F238E27FC236}">
              <a16:creationId xmlns:a16="http://schemas.microsoft.com/office/drawing/2014/main" id="{72E31060-5FE5-C549-A0F2-78921E0CCD0C}"/>
            </a:ext>
          </a:extLst>
        </xdr:cNvPr>
        <xdr:cNvSpPr/>
      </xdr:nvSpPr>
      <xdr:spPr>
        <a:xfrm>
          <a:off x="13535454428" y="28822291"/>
          <a:ext cx="169805" cy="1813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184</xdr:row>
      <xdr:rowOff>108008</xdr:rowOff>
    </xdr:from>
    <xdr:to>
      <xdr:col>3</xdr:col>
      <xdr:colOff>502253</xdr:colOff>
      <xdr:row>187</xdr:row>
      <xdr:rowOff>86049</xdr:rowOff>
    </xdr:to>
    <xdr:cxnSp macro="">
      <xdr:nvCxnSpPr>
        <xdr:cNvPr id="142" name="Straight Connector 141">
          <a:extLst>
            <a:ext uri="{FF2B5EF4-FFF2-40B4-BE49-F238E27FC236}">
              <a16:creationId xmlns:a16="http://schemas.microsoft.com/office/drawing/2014/main" id="{119E58A2-7F45-B14E-B3B7-A31158CF76F3}"/>
            </a:ext>
          </a:extLst>
        </xdr:cNvPr>
        <xdr:cNvCxnSpPr>
          <a:endCxn id="141" idx="2"/>
        </xdr:cNvCxnSpPr>
      </xdr:nvCxnSpPr>
      <xdr:spPr>
        <a:xfrm>
          <a:off x="13535180254" y="28327730"/>
          <a:ext cx="274174" cy="5857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187</xdr:row>
      <xdr:rowOff>177799</xdr:rowOff>
    </xdr:from>
    <xdr:ext cx="62003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1</xdr:col>
      <xdr:colOff>237896</xdr:colOff>
      <xdr:row>176</xdr:row>
      <xdr:rowOff>26490</xdr:rowOff>
    </xdr:from>
    <xdr:to>
      <xdr:col>2</xdr:col>
      <xdr:colOff>41348</xdr:colOff>
      <xdr:row>179</xdr:row>
      <xdr:rowOff>9051</xdr:rowOff>
    </xdr:to>
    <xdr:pic>
      <xdr:nvPicPr>
        <xdr:cNvPr id="144" name="Picture 143" descr="FUNNY PIGS PICTURES – FunnyFoto | Funny pig pictures, Pig ...">
          <a:extLst>
            <a:ext uri="{FF2B5EF4-FFF2-40B4-BE49-F238E27FC236}">
              <a16:creationId xmlns:a16="http://schemas.microsoft.com/office/drawing/2014/main" id="{9957BADE-9AFB-EF4D-3E05-E198028E462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50280381" y="36263579"/>
          <a:ext cx="630599" cy="597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310009</xdr:colOff>
      <xdr:row>177</xdr:row>
      <xdr:rowOff>37562</xdr:rowOff>
    </xdr:from>
    <xdr:to>
      <xdr:col>6</xdr:col>
      <xdr:colOff>71228</xdr:colOff>
      <xdr:row>178</xdr:row>
      <xdr:rowOff>58789</xdr:rowOff>
    </xdr:to>
    <xdr:sp macro="" textlink="">
      <xdr:nvSpPr>
        <xdr:cNvPr id="145" name="TextBox 144">
          <a:extLst>
            <a:ext uri="{FF2B5EF4-FFF2-40B4-BE49-F238E27FC236}">
              <a16:creationId xmlns:a16="http://schemas.microsoft.com/office/drawing/2014/main" id="{A23C238D-F49C-B853-7159-3AC3B2319DB1}"/>
            </a:ext>
          </a:extLst>
        </xdr:cNvPr>
        <xdr:cNvSpPr txBox="1"/>
      </xdr:nvSpPr>
      <xdr:spPr>
        <a:xfrm rot="2106226">
          <a:off x="13499689162" y="35940710"/>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179</xdr:row>
      <xdr:rowOff>111852</xdr:rowOff>
    </xdr:from>
    <xdr:to>
      <xdr:col>5</xdr:col>
      <xdr:colOff>113680</xdr:colOff>
      <xdr:row>180</xdr:row>
      <xdr:rowOff>133079</xdr:rowOff>
    </xdr:to>
    <xdr:sp macro="" textlink="">
      <xdr:nvSpPr>
        <xdr:cNvPr id="146" name="TextBox 145">
          <a:extLst>
            <a:ext uri="{FF2B5EF4-FFF2-40B4-BE49-F238E27FC236}">
              <a16:creationId xmlns:a16="http://schemas.microsoft.com/office/drawing/2014/main" id="{C2591E86-1E4C-CF7C-829E-3C3595175F99}"/>
            </a:ext>
          </a:extLst>
        </xdr:cNvPr>
        <xdr:cNvSpPr txBox="1"/>
      </xdr:nvSpPr>
      <xdr:spPr>
        <a:xfrm rot="2106226">
          <a:off x="13500470972" y="36418287"/>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182</xdr:row>
      <xdr:rowOff>42072</xdr:rowOff>
    </xdr:from>
    <xdr:to>
      <xdr:col>4</xdr:col>
      <xdr:colOff>313717</xdr:colOff>
      <xdr:row>183</xdr:row>
      <xdr:rowOff>63299</xdr:rowOff>
    </xdr:to>
    <xdr:sp macro="" textlink="">
      <xdr:nvSpPr>
        <xdr:cNvPr id="5" name="TextBox 4">
          <a:extLst>
            <a:ext uri="{FF2B5EF4-FFF2-40B4-BE49-F238E27FC236}">
              <a16:creationId xmlns:a16="http://schemas.microsoft.com/office/drawing/2014/main" id="{6ACF9174-5BBF-B44C-CD37-D70BC80F9E5B}"/>
            </a:ext>
          </a:extLst>
        </xdr:cNvPr>
        <xdr:cNvSpPr txBox="1"/>
      </xdr:nvSpPr>
      <xdr:spPr>
        <a:xfrm rot="2106226">
          <a:off x="13487086283" y="3743496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184</xdr:row>
      <xdr:rowOff>99970</xdr:rowOff>
    </xdr:from>
    <xdr:to>
      <xdr:col>3</xdr:col>
      <xdr:colOff>599564</xdr:colOff>
      <xdr:row>187</xdr:row>
      <xdr:rowOff>70530</xdr:rowOff>
    </xdr:to>
    <xdr:sp macro="" textlink="">
      <xdr:nvSpPr>
        <xdr:cNvPr id="7" name="TextBox 6">
          <a:extLst>
            <a:ext uri="{FF2B5EF4-FFF2-40B4-BE49-F238E27FC236}">
              <a16:creationId xmlns:a16="http://schemas.microsoft.com/office/drawing/2014/main" id="{2B937EE0-8930-2D87-40EF-3A4B543CA96E}"/>
            </a:ext>
          </a:extLst>
        </xdr:cNvPr>
        <xdr:cNvSpPr txBox="1"/>
      </xdr:nvSpPr>
      <xdr:spPr>
        <a:xfrm rot="3213872">
          <a:off x="13487444487" y="3808159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7</xdr:col>
      <xdr:colOff>116921</xdr:colOff>
      <xdr:row>226</xdr:row>
      <xdr:rowOff>109665</xdr:rowOff>
    </xdr:from>
    <xdr:to>
      <xdr:col>7</xdr:col>
      <xdr:colOff>180417</xdr:colOff>
      <xdr:row>242</xdr:row>
      <xdr:rowOff>96762</xdr:rowOff>
    </xdr:to>
    <xdr:cxnSp macro="">
      <xdr:nvCxnSpPr>
        <xdr:cNvPr id="8" name="Straight Arrow Connector 7">
          <a:extLst>
            <a:ext uri="{FF2B5EF4-FFF2-40B4-BE49-F238E27FC236}">
              <a16:creationId xmlns:a16="http://schemas.microsoft.com/office/drawing/2014/main" id="{9824137F-152C-6844-A8BC-6636A749294E}"/>
            </a:ext>
          </a:extLst>
        </xdr:cNvPr>
        <xdr:cNvCxnSpPr/>
      </xdr:nvCxnSpPr>
      <xdr:spPr>
        <a:xfrm flipH="1" flipV="1">
          <a:off x="13485572769" y="35660361"/>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240</xdr:row>
      <xdr:rowOff>86721</xdr:rowOff>
    </xdr:from>
    <xdr:to>
      <xdr:col>7</xdr:col>
      <xdr:colOff>360836</xdr:colOff>
      <xdr:row>240</xdr:row>
      <xdr:rowOff>104409</xdr:rowOff>
    </xdr:to>
    <xdr:cxnSp macro="">
      <xdr:nvCxnSpPr>
        <xdr:cNvPr id="10" name="Straight Arrow Connector 9">
          <a:extLst>
            <a:ext uri="{FF2B5EF4-FFF2-40B4-BE49-F238E27FC236}">
              <a16:creationId xmlns:a16="http://schemas.microsoft.com/office/drawing/2014/main" id="{CBF8E6F9-BE9A-4C40-B440-01BF2811FB09}"/>
            </a:ext>
          </a:extLst>
        </xdr:cNvPr>
        <xdr:cNvCxnSpPr/>
      </xdr:nvCxnSpPr>
      <xdr:spPr>
        <a:xfrm flipV="1">
          <a:off x="13485392350" y="38503058"/>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228</xdr:row>
      <xdr:rowOff>177799</xdr:rowOff>
    </xdr:from>
    <xdr:ext cx="620031"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228</xdr:row>
      <xdr:rowOff>198106</xdr:rowOff>
    </xdr:from>
    <xdr:to>
      <xdr:col>7</xdr:col>
      <xdr:colOff>240557</xdr:colOff>
      <xdr:row>229</xdr:row>
      <xdr:rowOff>176881</xdr:rowOff>
    </xdr:to>
    <xdr:sp macro="" textlink="">
      <xdr:nvSpPr>
        <xdr:cNvPr id="14" name="Oval 13">
          <a:extLst>
            <a:ext uri="{FF2B5EF4-FFF2-40B4-BE49-F238E27FC236}">
              <a16:creationId xmlns:a16="http://schemas.microsoft.com/office/drawing/2014/main" id="{6BBCC9F3-5260-4B49-8FCF-4AAFE715E9DB}"/>
            </a:ext>
          </a:extLst>
        </xdr:cNvPr>
        <xdr:cNvSpPr/>
      </xdr:nvSpPr>
      <xdr:spPr>
        <a:xfrm>
          <a:off x="13485512629" y="36158179"/>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230</xdr:row>
      <xdr:rowOff>166267</xdr:rowOff>
    </xdr:from>
    <xdr:to>
      <xdr:col>6</xdr:col>
      <xdr:colOff>198106</xdr:colOff>
      <xdr:row>231</xdr:row>
      <xdr:rowOff>145042</xdr:rowOff>
    </xdr:to>
    <xdr:sp macro="" textlink="">
      <xdr:nvSpPr>
        <xdr:cNvPr id="35" name="Oval 34">
          <a:extLst>
            <a:ext uri="{FF2B5EF4-FFF2-40B4-BE49-F238E27FC236}">
              <a16:creationId xmlns:a16="http://schemas.microsoft.com/office/drawing/2014/main" id="{C3D0C6D5-C2CE-6146-A57D-987D64EE5487}"/>
            </a:ext>
          </a:extLst>
        </xdr:cNvPr>
        <xdr:cNvSpPr/>
      </xdr:nvSpPr>
      <xdr:spPr>
        <a:xfrm>
          <a:off x="13486378487" y="36535718"/>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240</xdr:row>
      <xdr:rowOff>117660</xdr:rowOff>
    </xdr:from>
    <xdr:ext cx="62003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230</xdr:row>
      <xdr:rowOff>177799</xdr:rowOff>
    </xdr:from>
    <xdr:ext cx="620031"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229</xdr:row>
      <xdr:rowOff>150459</xdr:rowOff>
    </xdr:from>
    <xdr:to>
      <xdr:col>7</xdr:col>
      <xdr:colOff>95619</xdr:colOff>
      <xdr:row>230</xdr:row>
      <xdr:rowOff>192689</xdr:rowOff>
    </xdr:to>
    <xdr:cxnSp macro="">
      <xdr:nvCxnSpPr>
        <xdr:cNvPr id="41" name="Straight Connector 40">
          <a:extLst>
            <a:ext uri="{FF2B5EF4-FFF2-40B4-BE49-F238E27FC236}">
              <a16:creationId xmlns:a16="http://schemas.microsoft.com/office/drawing/2014/main" id="{0ADD3827-0927-A14F-8FE9-E856476296B2}"/>
            </a:ext>
          </a:extLst>
        </xdr:cNvPr>
        <xdr:cNvCxnSpPr>
          <a:stCxn id="14" idx="5"/>
          <a:endCxn id="35" idx="1"/>
        </xdr:cNvCxnSpPr>
      </xdr:nvCxnSpPr>
      <xdr:spPr>
        <a:xfrm>
          <a:off x="13485657567" y="36315221"/>
          <a:ext cx="745787" cy="2469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233</xdr:row>
      <xdr:rowOff>159192</xdr:rowOff>
    </xdr:from>
    <xdr:to>
      <xdr:col>5</xdr:col>
      <xdr:colOff>187493</xdr:colOff>
      <xdr:row>234</xdr:row>
      <xdr:rowOff>137967</xdr:rowOff>
    </xdr:to>
    <xdr:sp macro="" textlink="">
      <xdr:nvSpPr>
        <xdr:cNvPr id="54" name="Oval 53">
          <a:extLst>
            <a:ext uri="{FF2B5EF4-FFF2-40B4-BE49-F238E27FC236}">
              <a16:creationId xmlns:a16="http://schemas.microsoft.com/office/drawing/2014/main" id="{B735E842-4DD4-AA4C-8431-0CCFE5380DA8}"/>
            </a:ext>
          </a:extLst>
        </xdr:cNvPr>
        <xdr:cNvSpPr/>
      </xdr:nvSpPr>
      <xdr:spPr>
        <a:xfrm>
          <a:off x="13487212507" y="37142708"/>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231</xdr:row>
      <xdr:rowOff>115082</xdr:rowOff>
    </xdr:from>
    <xdr:to>
      <xdr:col>6</xdr:col>
      <xdr:colOff>56705</xdr:colOff>
      <xdr:row>234</xdr:row>
      <xdr:rowOff>47758</xdr:rowOff>
    </xdr:to>
    <xdr:cxnSp macro="">
      <xdr:nvCxnSpPr>
        <xdr:cNvPr id="55" name="Straight Connector 54">
          <a:extLst>
            <a:ext uri="{FF2B5EF4-FFF2-40B4-BE49-F238E27FC236}">
              <a16:creationId xmlns:a16="http://schemas.microsoft.com/office/drawing/2014/main" id="{B92981B3-FDE7-0148-BC60-D3A39F3E9AF1}"/>
            </a:ext>
          </a:extLst>
        </xdr:cNvPr>
        <xdr:cNvCxnSpPr>
          <a:endCxn id="54" idx="2"/>
        </xdr:cNvCxnSpPr>
      </xdr:nvCxnSpPr>
      <xdr:spPr>
        <a:xfrm>
          <a:off x="13486519888" y="36689221"/>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240</xdr:row>
      <xdr:rowOff>124161</xdr:rowOff>
    </xdr:from>
    <xdr:ext cx="620031"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234</xdr:row>
      <xdr:rowOff>11532</xdr:rowOff>
    </xdr:from>
    <xdr:ext cx="620031"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234</xdr:row>
      <xdr:rowOff>108008</xdr:rowOff>
    </xdr:from>
    <xdr:to>
      <xdr:col>5</xdr:col>
      <xdr:colOff>70856</xdr:colOff>
      <xdr:row>236</xdr:row>
      <xdr:rowOff>162730</xdr:rowOff>
    </xdr:to>
    <xdr:cxnSp macro="">
      <xdr:nvCxnSpPr>
        <xdr:cNvPr id="67" name="Straight Connector 66">
          <a:extLst>
            <a:ext uri="{FF2B5EF4-FFF2-40B4-BE49-F238E27FC236}">
              <a16:creationId xmlns:a16="http://schemas.microsoft.com/office/drawing/2014/main" id="{3E5BBEC6-6CCB-AD40-A244-DFA3BEE4CED8}"/>
            </a:ext>
          </a:extLst>
        </xdr:cNvPr>
        <xdr:cNvCxnSpPr/>
      </xdr:nvCxnSpPr>
      <xdr:spPr>
        <a:xfrm>
          <a:off x="13487329144" y="37296213"/>
          <a:ext cx="275182" cy="46409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236</xdr:row>
      <xdr:rowOff>145042</xdr:rowOff>
    </xdr:from>
    <xdr:to>
      <xdr:col>4</xdr:col>
      <xdr:colOff>647381</xdr:colOff>
      <xdr:row>237</xdr:row>
      <xdr:rowOff>123816</xdr:rowOff>
    </xdr:to>
    <xdr:sp macro="" textlink="">
      <xdr:nvSpPr>
        <xdr:cNvPr id="81" name="Oval 80">
          <a:extLst>
            <a:ext uri="{FF2B5EF4-FFF2-40B4-BE49-F238E27FC236}">
              <a16:creationId xmlns:a16="http://schemas.microsoft.com/office/drawing/2014/main" id="{16260C29-F1C7-DF4C-93C3-5DA963E16080}"/>
            </a:ext>
          </a:extLst>
        </xdr:cNvPr>
        <xdr:cNvSpPr/>
      </xdr:nvSpPr>
      <xdr:spPr>
        <a:xfrm>
          <a:off x="13487576025" y="37742624"/>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236</xdr:row>
      <xdr:rowOff>121198</xdr:rowOff>
    </xdr:from>
    <xdr:ext cx="62003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240</xdr:row>
      <xdr:rowOff>108033</xdr:rowOff>
    </xdr:from>
    <xdr:ext cx="620031"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239</xdr:row>
      <xdr:rowOff>197456</xdr:rowOff>
    </xdr:from>
    <xdr:to>
      <xdr:col>4</xdr:col>
      <xdr:colOff>228079</xdr:colOff>
      <xdr:row>240</xdr:row>
      <xdr:rowOff>176229</xdr:rowOff>
    </xdr:to>
    <xdr:sp macro="" textlink="">
      <xdr:nvSpPr>
        <xdr:cNvPr id="99" name="Oval 98">
          <a:extLst>
            <a:ext uri="{FF2B5EF4-FFF2-40B4-BE49-F238E27FC236}">
              <a16:creationId xmlns:a16="http://schemas.microsoft.com/office/drawing/2014/main" id="{B8E63D77-6A67-0C42-AC52-2E78E3924700}"/>
            </a:ext>
          </a:extLst>
        </xdr:cNvPr>
        <xdr:cNvSpPr/>
      </xdr:nvSpPr>
      <xdr:spPr>
        <a:xfrm>
          <a:off x="13487995327" y="38409104"/>
          <a:ext cx="169805" cy="1834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237</xdr:row>
      <xdr:rowOff>108008</xdr:rowOff>
    </xdr:from>
    <xdr:to>
      <xdr:col>4</xdr:col>
      <xdr:colOff>502253</xdr:colOff>
      <xdr:row>240</xdr:row>
      <xdr:rowOff>86049</xdr:rowOff>
    </xdr:to>
    <xdr:cxnSp macro="">
      <xdr:nvCxnSpPr>
        <xdr:cNvPr id="103" name="Straight Connector 102">
          <a:extLst>
            <a:ext uri="{FF2B5EF4-FFF2-40B4-BE49-F238E27FC236}">
              <a16:creationId xmlns:a16="http://schemas.microsoft.com/office/drawing/2014/main" id="{22BEF744-2350-7549-9A1C-77D8C215817C}"/>
            </a:ext>
          </a:extLst>
        </xdr:cNvPr>
        <xdr:cNvCxnSpPr>
          <a:endCxn id="99" idx="2"/>
        </xdr:cNvCxnSpPr>
      </xdr:nvCxnSpPr>
      <xdr:spPr>
        <a:xfrm>
          <a:off x="13487721153" y="37910279"/>
          <a:ext cx="274174" cy="5921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240</xdr:row>
      <xdr:rowOff>177799</xdr:rowOff>
    </xdr:from>
    <xdr:ext cx="620031"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240</xdr:row>
      <xdr:rowOff>114857</xdr:rowOff>
    </xdr:from>
    <xdr:ext cx="620031"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233</xdr:row>
      <xdr:rowOff>55824</xdr:rowOff>
    </xdr:from>
    <xdr:to>
      <xdr:col>5</xdr:col>
      <xdr:colOff>479157</xdr:colOff>
      <xdr:row>240</xdr:row>
      <xdr:rowOff>114857</xdr:rowOff>
    </xdr:to>
    <xdr:cxnSp macro="">
      <xdr:nvCxnSpPr>
        <xdr:cNvPr id="155" name="Straight Connector 154">
          <a:extLst>
            <a:ext uri="{FF2B5EF4-FFF2-40B4-BE49-F238E27FC236}">
              <a16:creationId xmlns:a16="http://schemas.microsoft.com/office/drawing/2014/main" id="{97179968-1544-4347-592C-7136FE5E4706}"/>
            </a:ext>
          </a:extLst>
        </xdr:cNvPr>
        <xdr:cNvCxnSpPr>
          <a:stCxn id="153"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233</xdr:row>
      <xdr:rowOff>27912</xdr:rowOff>
    </xdr:from>
    <xdr:to>
      <xdr:col>7</xdr:col>
      <xdr:colOff>116300</xdr:colOff>
      <xdr:row>233</xdr:row>
      <xdr:rowOff>41868</xdr:rowOff>
    </xdr:to>
    <xdr:cxnSp macro="">
      <xdr:nvCxnSpPr>
        <xdr:cNvPr id="156" name="Straight Connector 155">
          <a:extLst>
            <a:ext uri="{FF2B5EF4-FFF2-40B4-BE49-F238E27FC236}">
              <a16:creationId xmlns:a16="http://schemas.microsoft.com/office/drawing/2014/main" id="{089DB788-EC8A-CE5F-F925-8EA1F35231DC}"/>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232</xdr:row>
      <xdr:rowOff>135932</xdr:rowOff>
    </xdr:from>
    <xdr:to>
      <xdr:col>5</xdr:col>
      <xdr:colOff>559654</xdr:colOff>
      <xdr:row>233</xdr:row>
      <xdr:rowOff>114707</xdr:rowOff>
    </xdr:to>
    <xdr:sp macro="" textlink="">
      <xdr:nvSpPr>
        <xdr:cNvPr id="160" name="Oval 159">
          <a:extLst>
            <a:ext uri="{FF2B5EF4-FFF2-40B4-BE49-F238E27FC236}">
              <a16:creationId xmlns:a16="http://schemas.microsoft.com/office/drawing/2014/main" id="{106FE847-C227-972A-3E1C-D418E8E5D466}"/>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twoCellAnchor>
    <xdr:from>
      <xdr:col>7</xdr:col>
      <xdr:colOff>116921</xdr:colOff>
      <xdr:row>247</xdr:row>
      <xdr:rowOff>109665</xdr:rowOff>
    </xdr:from>
    <xdr:to>
      <xdr:col>7</xdr:col>
      <xdr:colOff>180417</xdr:colOff>
      <xdr:row>263</xdr:row>
      <xdr:rowOff>96762</xdr:rowOff>
    </xdr:to>
    <xdr:cxnSp macro="">
      <xdr:nvCxnSpPr>
        <xdr:cNvPr id="161" name="Straight Arrow Connector 160">
          <a:extLst>
            <a:ext uri="{FF2B5EF4-FFF2-40B4-BE49-F238E27FC236}">
              <a16:creationId xmlns:a16="http://schemas.microsoft.com/office/drawing/2014/main" id="{CD16C2F9-93FB-C74B-8DB1-21F9E2087E65}"/>
            </a:ext>
          </a:extLst>
        </xdr:cNvPr>
        <xdr:cNvCxnSpPr/>
      </xdr:nvCxnSpPr>
      <xdr:spPr>
        <a:xfrm flipH="1" flipV="1">
          <a:off x="13484749363" y="42824464"/>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261</xdr:row>
      <xdr:rowOff>86721</xdr:rowOff>
    </xdr:from>
    <xdr:to>
      <xdr:col>7</xdr:col>
      <xdr:colOff>360836</xdr:colOff>
      <xdr:row>261</xdr:row>
      <xdr:rowOff>104409</xdr:rowOff>
    </xdr:to>
    <xdr:cxnSp macro="">
      <xdr:nvCxnSpPr>
        <xdr:cNvPr id="162" name="Straight Arrow Connector 161">
          <a:extLst>
            <a:ext uri="{FF2B5EF4-FFF2-40B4-BE49-F238E27FC236}">
              <a16:creationId xmlns:a16="http://schemas.microsoft.com/office/drawing/2014/main" id="{AB715F3D-97B0-C349-BE20-2D698B795D1C}"/>
            </a:ext>
          </a:extLst>
        </xdr:cNvPr>
        <xdr:cNvCxnSpPr/>
      </xdr:nvCxnSpPr>
      <xdr:spPr>
        <a:xfrm flipV="1">
          <a:off x="13484568944" y="45667161"/>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28301</xdr:colOff>
      <xdr:row>251</xdr:row>
      <xdr:rowOff>166267</xdr:rowOff>
    </xdr:from>
    <xdr:to>
      <xdr:col>6</xdr:col>
      <xdr:colOff>198106</xdr:colOff>
      <xdr:row>252</xdr:row>
      <xdr:rowOff>145042</xdr:rowOff>
    </xdr:to>
    <xdr:sp macro="" textlink="">
      <xdr:nvSpPr>
        <xdr:cNvPr id="165" name="Oval 164">
          <a:extLst>
            <a:ext uri="{FF2B5EF4-FFF2-40B4-BE49-F238E27FC236}">
              <a16:creationId xmlns:a16="http://schemas.microsoft.com/office/drawing/2014/main" id="{F4A6E390-0D4B-1A41-BF29-D9F170EB2D57}"/>
            </a:ext>
          </a:extLst>
        </xdr:cNvPr>
        <xdr:cNvSpPr/>
      </xdr:nvSpPr>
      <xdr:spPr>
        <a:xfrm>
          <a:off x="13485555080" y="43699820"/>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261</xdr:row>
      <xdr:rowOff>117660</xdr:rowOff>
    </xdr:from>
    <xdr:ext cx="620031"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5</xdr:col>
      <xdr:colOff>17688</xdr:colOff>
      <xdr:row>254</xdr:row>
      <xdr:rowOff>159192</xdr:rowOff>
    </xdr:from>
    <xdr:to>
      <xdr:col>5</xdr:col>
      <xdr:colOff>187493</xdr:colOff>
      <xdr:row>255</xdr:row>
      <xdr:rowOff>137967</xdr:rowOff>
    </xdr:to>
    <xdr:sp macro="" textlink="">
      <xdr:nvSpPr>
        <xdr:cNvPr id="169" name="Oval 168">
          <a:extLst>
            <a:ext uri="{FF2B5EF4-FFF2-40B4-BE49-F238E27FC236}">
              <a16:creationId xmlns:a16="http://schemas.microsoft.com/office/drawing/2014/main" id="{D6F39222-50A2-5545-99FA-122A0C98DA45}"/>
            </a:ext>
          </a:extLst>
        </xdr:cNvPr>
        <xdr:cNvSpPr/>
      </xdr:nvSpPr>
      <xdr:spPr>
        <a:xfrm>
          <a:off x="13486389100" y="44306811"/>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252</xdr:row>
      <xdr:rowOff>115082</xdr:rowOff>
    </xdr:from>
    <xdr:to>
      <xdr:col>6</xdr:col>
      <xdr:colOff>56705</xdr:colOff>
      <xdr:row>255</xdr:row>
      <xdr:rowOff>47758</xdr:rowOff>
    </xdr:to>
    <xdr:cxnSp macro="">
      <xdr:nvCxnSpPr>
        <xdr:cNvPr id="170" name="Straight Connector 169">
          <a:extLst>
            <a:ext uri="{FF2B5EF4-FFF2-40B4-BE49-F238E27FC236}">
              <a16:creationId xmlns:a16="http://schemas.microsoft.com/office/drawing/2014/main" id="{2DA917A4-D979-C747-B49C-EF813A3869AB}"/>
            </a:ext>
          </a:extLst>
        </xdr:cNvPr>
        <xdr:cNvCxnSpPr>
          <a:endCxn id="169" idx="2"/>
        </xdr:cNvCxnSpPr>
      </xdr:nvCxnSpPr>
      <xdr:spPr>
        <a:xfrm>
          <a:off x="13485696481" y="43853324"/>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261</xdr:row>
      <xdr:rowOff>124161</xdr:rowOff>
    </xdr:from>
    <xdr:ext cx="620031"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140008</xdr:colOff>
      <xdr:row>261</xdr:row>
      <xdr:rowOff>114857</xdr:rowOff>
    </xdr:from>
    <xdr:ext cx="620031"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254</xdr:row>
      <xdr:rowOff>55824</xdr:rowOff>
    </xdr:from>
    <xdr:to>
      <xdr:col>5</xdr:col>
      <xdr:colOff>479157</xdr:colOff>
      <xdr:row>261</xdr:row>
      <xdr:rowOff>114857</xdr:rowOff>
    </xdr:to>
    <xdr:cxnSp macro="">
      <xdr:nvCxnSpPr>
        <xdr:cNvPr id="181" name="Straight Connector 180">
          <a:extLst>
            <a:ext uri="{FF2B5EF4-FFF2-40B4-BE49-F238E27FC236}">
              <a16:creationId xmlns:a16="http://schemas.microsoft.com/office/drawing/2014/main" id="{9902014E-5A58-2F4B-9F4F-9741D44FFB9B}"/>
            </a:ext>
          </a:extLst>
        </xdr:cNvPr>
        <xdr:cNvCxnSpPr>
          <a:stCxn id="180"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254</xdr:row>
      <xdr:rowOff>27912</xdr:rowOff>
    </xdr:from>
    <xdr:to>
      <xdr:col>7</xdr:col>
      <xdr:colOff>116300</xdr:colOff>
      <xdr:row>254</xdr:row>
      <xdr:rowOff>41868</xdr:rowOff>
    </xdr:to>
    <xdr:cxnSp macro="">
      <xdr:nvCxnSpPr>
        <xdr:cNvPr id="182" name="Straight Connector 181">
          <a:extLst>
            <a:ext uri="{FF2B5EF4-FFF2-40B4-BE49-F238E27FC236}">
              <a16:creationId xmlns:a16="http://schemas.microsoft.com/office/drawing/2014/main" id="{24EFF48C-0A5A-EB4E-87C2-D38305C50382}"/>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253</xdr:row>
      <xdr:rowOff>135932</xdr:rowOff>
    </xdr:from>
    <xdr:to>
      <xdr:col>5</xdr:col>
      <xdr:colOff>559654</xdr:colOff>
      <xdr:row>254</xdr:row>
      <xdr:rowOff>114707</xdr:rowOff>
    </xdr:to>
    <xdr:sp macro="" textlink="">
      <xdr:nvSpPr>
        <xdr:cNvPr id="183" name="Oval 182">
          <a:extLst>
            <a:ext uri="{FF2B5EF4-FFF2-40B4-BE49-F238E27FC236}">
              <a16:creationId xmlns:a16="http://schemas.microsoft.com/office/drawing/2014/main" id="{676A33A4-BEE4-0042-9C75-2BFA532BEB20}"/>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7</xdr:col>
      <xdr:colOff>20190</xdr:colOff>
      <xdr:row>255</xdr:row>
      <xdr:rowOff>34793</xdr:rowOff>
    </xdr:from>
    <xdr:ext cx="620031"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oneCellAnchor>
    <xdr:from>
      <xdr:col>7</xdr:col>
      <xdr:colOff>37684</xdr:colOff>
      <xdr:row>251</xdr:row>
      <xdr:rowOff>159191</xdr:rowOff>
    </xdr:from>
    <xdr:ext cx="620031"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5</xdr:col>
      <xdr:colOff>586622</xdr:colOff>
      <xdr:row>250</xdr:row>
      <xdr:rowOff>196408</xdr:rowOff>
    </xdr:from>
    <xdr:ext cx="62003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(8,18)</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(8,18)</a:t>
              </a:r>
              <a:endParaRPr lang="en-US" sz="1100"/>
            </a:p>
          </xdr:txBody>
        </xdr:sp>
      </mc:Fallback>
    </mc:AlternateContent>
    <xdr:clientData/>
  </xdr:oneCellAnchor>
  <xdr:oneCellAnchor>
    <xdr:from>
      <xdr:col>4</xdr:col>
      <xdr:colOff>316805</xdr:colOff>
      <xdr:row>254</xdr:row>
      <xdr:rowOff>75455</xdr:rowOff>
    </xdr:from>
    <xdr:ext cx="620031"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r>
                      <a:rPr lang="en-US" sz="1100" b="0" i="1">
                        <a:latin typeface="Cambria Math" panose="02040503050406030204" pitchFamily="18" charset="0"/>
                      </a:rPr>
                      <m:t>16,14</m:t>
                    </m:r>
                    <m:r>
                      <a:rPr lang="he-IL" sz="1100" b="0" i="1">
                        <a:latin typeface="Cambria Math" panose="02040503050406030204" pitchFamily="18" charset="0"/>
                      </a:rPr>
                      <m:t>)</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16,14</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203200</xdr:colOff>
      <xdr:row>248</xdr:row>
      <xdr:rowOff>40053</xdr:rowOff>
    </xdr:from>
    <xdr:ext cx="2161328" cy="3456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r>
                <a:rPr lang="en-US" sz="1100" b="0" i="0">
                  <a:latin typeface="Cambria Math" panose="02040503050406030204" pitchFamily="18" charset="0"/>
                </a:rPr>
                <a:t>=(18−14)/(8−16)=−0.5</a:t>
              </a:r>
              <a:endParaRPr lang="en-US" sz="1100"/>
            </a:p>
          </xdr:txBody>
        </xdr:sp>
      </mc:Fallback>
    </mc:AlternateContent>
    <xdr:clientData/>
  </xdr:oneCellAnchor>
  <xdr:oneCellAnchor>
    <xdr:from>
      <xdr:col>0</xdr:col>
      <xdr:colOff>152400</xdr:colOff>
      <xdr:row>252</xdr:row>
      <xdr:rowOff>57150</xdr:rowOff>
    </xdr:from>
    <xdr:ext cx="37974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m:t>
                    </m:r>
                    <m:r>
                      <a:rPr lang="en-US" sz="1100" b="0" i="1">
                        <a:latin typeface="Cambria Math" panose="02040503050406030204" pitchFamily="18" charset="0"/>
                      </a:rPr>
                      <m:t>𝑎𝑥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→18=−0.5∗8+</m:t>
                    </m:r>
                    <m:r>
                      <a:rPr lang="en-US" sz="1100" b="0" i="1">
                        <a:solidFill>
                          <a:srgbClr val="FF0000"/>
                        </a:solidFill>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=22</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𝑦=𝑎𝑥+𝑏→𝑦=−0.5𝑥+𝑏→</a:t>
              </a:r>
              <a:r>
                <a:rPr lang="en-US" sz="1100" b="0" i="0">
                  <a:solidFill>
                    <a:srgbClr val="FF0000"/>
                  </a:solidFill>
                  <a:latin typeface="Cambria Math" panose="02040503050406030204" pitchFamily="18" charset="0"/>
                </a:rPr>
                <a:t>18=−0.5∗8+𝑏</a:t>
              </a:r>
              <a:r>
                <a:rPr lang="en-US" sz="1100" b="0" i="0">
                  <a:latin typeface="Cambria Math" panose="02040503050406030204" pitchFamily="18" charset="0"/>
                </a:rPr>
                <a:t>→𝑏=22</a:t>
              </a:r>
              <a:endParaRPr lang="en-US" sz="1100"/>
            </a:p>
          </xdr:txBody>
        </xdr:sp>
      </mc:Fallback>
    </mc:AlternateContent>
    <xdr:clientData/>
  </xdr:oneCellAnchor>
  <xdr:oneCellAnchor>
    <xdr:from>
      <xdr:col>0</xdr:col>
      <xdr:colOff>336550</xdr:colOff>
      <xdr:row>255</xdr:row>
      <xdr:rowOff>6350</xdr:rowOff>
    </xdr:from>
    <xdr:ext cx="219075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+22</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0.5𝑥+</a:t>
              </a:r>
              <a:r>
                <a:rPr lang="he-IL" sz="1100" b="0" i="0">
                  <a:latin typeface="Cambria Math" panose="02040503050406030204" pitchFamily="18" charset="0"/>
                </a:rPr>
                <a:t>22</a:t>
              </a:r>
              <a:endParaRPr lang="en-US" sz="1100"/>
            </a:p>
          </xdr:txBody>
        </xdr:sp>
      </mc:Fallback>
    </mc:AlternateContent>
    <xdr:clientData/>
  </xdr:oneCellAnchor>
  <xdr:oneCellAnchor>
    <xdr:from>
      <xdr:col>0</xdr:col>
      <xdr:colOff>342900</xdr:colOff>
      <xdr:row>258</xdr:row>
      <xdr:rowOff>107950</xdr:rowOff>
    </xdr:from>
    <xdr:ext cx="219075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he-IL" sz="1100" b="0" i="1">
                            <a:latin typeface="Cambria Math" panose="02040503050406030204" pitchFamily="18" charset="0"/>
                          </a:rPr>
                        </m:ctrlPr>
                      </m:dPr>
                      <m:e>
                        <m:r>
                          <a:rPr lang="en-US" sz="1100" b="0" i="1">
                            <a:latin typeface="Cambria Math" panose="02040503050406030204" pitchFamily="18" charset="0"/>
                          </a:rPr>
                          <m:t>𝑄</m:t>
                        </m:r>
                      </m:e>
                    </m:d>
                    <m:r>
                      <a:rPr lang="en-US" sz="1100" b="0" i="1">
                        <a:latin typeface="Cambria Math" panose="02040503050406030204" pitchFamily="18" charset="0"/>
                      </a:rPr>
                      <m:t>=</m:t>
                    </m:r>
                    <m:r>
                      <a:rPr lang="he-IL" sz="1100" b="0" i="1">
                        <a:latin typeface="Cambria Math" panose="02040503050406030204" pitchFamily="18" charset="0"/>
                      </a:rPr>
                      <m:t>−</m:t>
                    </m:r>
                    <m:r>
                      <a:rPr lang="en-US" sz="1100" b="0" i="1">
                        <a:latin typeface="Cambria Math" panose="02040503050406030204" pitchFamily="18" charset="0"/>
                      </a:rPr>
                      <m:t>0.5∗10+</m:t>
                    </m:r>
                    <m:r>
                      <a:rPr lang="he-IL" sz="1100" b="0" i="1">
                        <a:latin typeface="Cambria Math" panose="02040503050406030204" pitchFamily="18" charset="0"/>
                      </a:rPr>
                      <m:t>22</m:t>
                    </m:r>
                    <m:r>
                      <a:rPr lang="en-US" sz="1100" b="0" i="1">
                        <a:latin typeface="Cambria Math" panose="02040503050406030204" pitchFamily="18" charset="0"/>
                      </a:rPr>
                      <m:t>=17</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a:t>
              </a:r>
              <a:r>
                <a:rPr lang="en-US" sz="1100" b="0" i="0">
                  <a:latin typeface="Cambria Math" panose="02040503050406030204" pitchFamily="18" charset="0"/>
                </a:rPr>
                <a:t>0.5∗10+</a:t>
              </a:r>
              <a:r>
                <a:rPr lang="he-IL" sz="1100" b="0" i="0">
                  <a:latin typeface="Cambria Math" panose="02040503050406030204" pitchFamily="18" charset="0"/>
                </a:rPr>
                <a:t>22</a:t>
              </a:r>
              <a:r>
                <a:rPr lang="en-US" sz="1100" b="0" i="0">
                  <a:latin typeface="Cambria Math" panose="02040503050406030204" pitchFamily="18" charset="0"/>
                </a:rPr>
                <a:t>=17</a:t>
              </a:r>
              <a:endParaRPr lang="en-US" sz="1100"/>
            </a:p>
          </xdr:txBody>
        </xdr:sp>
      </mc:Fallback>
    </mc:AlternateContent>
    <xdr:clientData/>
  </xdr:oneCellAnchor>
  <xdr:twoCellAnchor>
    <xdr:from>
      <xdr:col>7</xdr:col>
      <xdr:colOff>116921</xdr:colOff>
      <xdr:row>269</xdr:row>
      <xdr:rowOff>109665</xdr:rowOff>
    </xdr:from>
    <xdr:to>
      <xdr:col>7</xdr:col>
      <xdr:colOff>180417</xdr:colOff>
      <xdr:row>285</xdr:row>
      <xdr:rowOff>96762</xdr:rowOff>
    </xdr:to>
    <xdr:cxnSp macro="">
      <xdr:nvCxnSpPr>
        <xdr:cNvPr id="193" name="Straight Arrow Connector 192">
          <a:extLst>
            <a:ext uri="{FF2B5EF4-FFF2-40B4-BE49-F238E27FC236}">
              <a16:creationId xmlns:a16="http://schemas.microsoft.com/office/drawing/2014/main" id="{02D44F0D-7021-DF41-92D1-86746B2FC003}"/>
            </a:ext>
          </a:extLst>
        </xdr:cNvPr>
        <xdr:cNvCxnSpPr/>
      </xdr:nvCxnSpPr>
      <xdr:spPr>
        <a:xfrm flipH="1" flipV="1">
          <a:off x="13519033083" y="42565765"/>
          <a:ext cx="63496" cy="32382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283</xdr:row>
      <xdr:rowOff>86721</xdr:rowOff>
    </xdr:from>
    <xdr:to>
      <xdr:col>7</xdr:col>
      <xdr:colOff>360836</xdr:colOff>
      <xdr:row>283</xdr:row>
      <xdr:rowOff>104409</xdr:rowOff>
    </xdr:to>
    <xdr:cxnSp macro="">
      <xdr:nvCxnSpPr>
        <xdr:cNvPr id="194" name="Straight Arrow Connector 193">
          <a:extLst>
            <a:ext uri="{FF2B5EF4-FFF2-40B4-BE49-F238E27FC236}">
              <a16:creationId xmlns:a16="http://schemas.microsoft.com/office/drawing/2014/main" id="{E0DFBBCF-9877-3340-970E-8A8E775B06FA}"/>
            </a:ext>
          </a:extLst>
        </xdr:cNvPr>
        <xdr:cNvCxnSpPr/>
      </xdr:nvCxnSpPr>
      <xdr:spPr>
        <a:xfrm flipV="1">
          <a:off x="13518852664" y="45387621"/>
          <a:ext cx="380911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271</xdr:row>
      <xdr:rowOff>177799</xdr:rowOff>
    </xdr:from>
    <xdr:ext cx="620031"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271</xdr:row>
      <xdr:rowOff>198106</xdr:rowOff>
    </xdr:from>
    <xdr:to>
      <xdr:col>7</xdr:col>
      <xdr:colOff>240557</xdr:colOff>
      <xdr:row>272</xdr:row>
      <xdr:rowOff>176881</xdr:rowOff>
    </xdr:to>
    <xdr:sp macro="" textlink="">
      <xdr:nvSpPr>
        <xdr:cNvPr id="196" name="Oval 195">
          <a:extLst>
            <a:ext uri="{FF2B5EF4-FFF2-40B4-BE49-F238E27FC236}">
              <a16:creationId xmlns:a16="http://schemas.microsoft.com/office/drawing/2014/main" id="{B7B5E8C6-7AFA-9542-B226-0A6B5D09F2F8}"/>
            </a:ext>
          </a:extLst>
        </xdr:cNvPr>
        <xdr:cNvSpPr/>
      </xdr:nvSpPr>
      <xdr:spPr>
        <a:xfrm>
          <a:off x="13518972943" y="43060606"/>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273</xdr:row>
      <xdr:rowOff>166267</xdr:rowOff>
    </xdr:from>
    <xdr:to>
      <xdr:col>6</xdr:col>
      <xdr:colOff>198106</xdr:colOff>
      <xdr:row>274</xdr:row>
      <xdr:rowOff>145042</xdr:rowOff>
    </xdr:to>
    <xdr:sp macro="" textlink="">
      <xdr:nvSpPr>
        <xdr:cNvPr id="197" name="Oval 196">
          <a:extLst>
            <a:ext uri="{FF2B5EF4-FFF2-40B4-BE49-F238E27FC236}">
              <a16:creationId xmlns:a16="http://schemas.microsoft.com/office/drawing/2014/main" id="{56C6D25A-F8A0-FD43-94D3-5ADB98FCD5E4}"/>
            </a:ext>
          </a:extLst>
        </xdr:cNvPr>
        <xdr:cNvSpPr/>
      </xdr:nvSpPr>
      <xdr:spPr>
        <a:xfrm>
          <a:off x="13519840894" y="43435167"/>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283</xdr:row>
      <xdr:rowOff>117660</xdr:rowOff>
    </xdr:from>
    <xdr:ext cx="620031"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273</xdr:row>
      <xdr:rowOff>177799</xdr:rowOff>
    </xdr:from>
    <xdr:ext cx="620031"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272</xdr:row>
      <xdr:rowOff>150459</xdr:rowOff>
    </xdr:from>
    <xdr:to>
      <xdr:col>7</xdr:col>
      <xdr:colOff>95619</xdr:colOff>
      <xdr:row>273</xdr:row>
      <xdr:rowOff>192689</xdr:rowOff>
    </xdr:to>
    <xdr:cxnSp macro="">
      <xdr:nvCxnSpPr>
        <xdr:cNvPr id="200" name="Straight Connector 199">
          <a:extLst>
            <a:ext uri="{FF2B5EF4-FFF2-40B4-BE49-F238E27FC236}">
              <a16:creationId xmlns:a16="http://schemas.microsoft.com/office/drawing/2014/main" id="{5AECC570-3961-A946-82BC-B9BF44CF5187}"/>
            </a:ext>
          </a:extLst>
        </xdr:cNvPr>
        <xdr:cNvCxnSpPr>
          <a:stCxn id="196" idx="5"/>
          <a:endCxn id="197" idx="1"/>
        </xdr:cNvCxnSpPr>
      </xdr:nvCxnSpPr>
      <xdr:spPr>
        <a:xfrm>
          <a:off x="13519117881" y="43216159"/>
          <a:ext cx="747880" cy="245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276</xdr:row>
      <xdr:rowOff>159192</xdr:rowOff>
    </xdr:from>
    <xdr:to>
      <xdr:col>5</xdr:col>
      <xdr:colOff>187493</xdr:colOff>
      <xdr:row>277</xdr:row>
      <xdr:rowOff>137967</xdr:rowOff>
    </xdr:to>
    <xdr:sp macro="" textlink="">
      <xdr:nvSpPr>
        <xdr:cNvPr id="201" name="Oval 200">
          <a:extLst>
            <a:ext uri="{FF2B5EF4-FFF2-40B4-BE49-F238E27FC236}">
              <a16:creationId xmlns:a16="http://schemas.microsoft.com/office/drawing/2014/main" id="{FD38E032-13AB-1141-BA03-512CFB13A0B4}"/>
            </a:ext>
          </a:extLst>
        </xdr:cNvPr>
        <xdr:cNvSpPr/>
      </xdr:nvSpPr>
      <xdr:spPr>
        <a:xfrm>
          <a:off x="13520677007" y="44037692"/>
          <a:ext cx="169805" cy="181975"/>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274</xdr:row>
      <xdr:rowOff>115082</xdr:rowOff>
    </xdr:from>
    <xdr:to>
      <xdr:col>6</xdr:col>
      <xdr:colOff>56705</xdr:colOff>
      <xdr:row>277</xdr:row>
      <xdr:rowOff>47758</xdr:rowOff>
    </xdr:to>
    <xdr:cxnSp macro="">
      <xdr:nvCxnSpPr>
        <xdr:cNvPr id="202" name="Straight Connector 201">
          <a:extLst>
            <a:ext uri="{FF2B5EF4-FFF2-40B4-BE49-F238E27FC236}">
              <a16:creationId xmlns:a16="http://schemas.microsoft.com/office/drawing/2014/main" id="{313BE15D-0EDA-9C4F-AA61-248DC6B7115F}"/>
            </a:ext>
          </a:extLst>
        </xdr:cNvPr>
        <xdr:cNvCxnSpPr>
          <a:endCxn id="201" idx="2"/>
        </xdr:cNvCxnSpPr>
      </xdr:nvCxnSpPr>
      <xdr:spPr>
        <a:xfrm>
          <a:off x="13519982295" y="43587182"/>
          <a:ext cx="694712" cy="54227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283</xdr:row>
      <xdr:rowOff>124161</xdr:rowOff>
    </xdr:from>
    <xdr:ext cx="620031"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277</xdr:row>
      <xdr:rowOff>11532</xdr:rowOff>
    </xdr:from>
    <xdr:ext cx="620031"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277</xdr:row>
      <xdr:rowOff>108008</xdr:rowOff>
    </xdr:from>
    <xdr:to>
      <xdr:col>5</xdr:col>
      <xdr:colOff>70856</xdr:colOff>
      <xdr:row>279</xdr:row>
      <xdr:rowOff>162730</xdr:rowOff>
    </xdr:to>
    <xdr:cxnSp macro="">
      <xdr:nvCxnSpPr>
        <xdr:cNvPr id="205" name="Straight Connector 204">
          <a:extLst>
            <a:ext uri="{FF2B5EF4-FFF2-40B4-BE49-F238E27FC236}">
              <a16:creationId xmlns:a16="http://schemas.microsoft.com/office/drawing/2014/main" id="{72662465-233D-104F-8780-925B168C312A}"/>
            </a:ext>
          </a:extLst>
        </xdr:cNvPr>
        <xdr:cNvCxnSpPr/>
      </xdr:nvCxnSpPr>
      <xdr:spPr>
        <a:xfrm>
          <a:off x="13520793644" y="44189708"/>
          <a:ext cx="277276" cy="4611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279</xdr:row>
      <xdr:rowOff>145042</xdr:rowOff>
    </xdr:from>
    <xdr:to>
      <xdr:col>4</xdr:col>
      <xdr:colOff>647381</xdr:colOff>
      <xdr:row>280</xdr:row>
      <xdr:rowOff>123816</xdr:rowOff>
    </xdr:to>
    <xdr:sp macro="" textlink="">
      <xdr:nvSpPr>
        <xdr:cNvPr id="206" name="Oval 205">
          <a:extLst>
            <a:ext uri="{FF2B5EF4-FFF2-40B4-BE49-F238E27FC236}">
              <a16:creationId xmlns:a16="http://schemas.microsoft.com/office/drawing/2014/main" id="{5D70911C-DCB0-0E4B-9494-C199713F2C05}"/>
            </a:ext>
          </a:extLst>
        </xdr:cNvPr>
        <xdr:cNvSpPr/>
      </xdr:nvSpPr>
      <xdr:spPr>
        <a:xfrm>
          <a:off x="13521042619" y="44633142"/>
          <a:ext cx="169805" cy="18197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279</xdr:row>
      <xdr:rowOff>121198</xdr:rowOff>
    </xdr:from>
    <xdr:ext cx="620031"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283</xdr:row>
      <xdr:rowOff>108033</xdr:rowOff>
    </xdr:from>
    <xdr:ext cx="620031"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282</xdr:row>
      <xdr:rowOff>197456</xdr:rowOff>
    </xdr:from>
    <xdr:to>
      <xdr:col>4</xdr:col>
      <xdr:colOff>228079</xdr:colOff>
      <xdr:row>283</xdr:row>
      <xdr:rowOff>176229</xdr:rowOff>
    </xdr:to>
    <xdr:sp macro="" textlink="">
      <xdr:nvSpPr>
        <xdr:cNvPr id="209" name="Oval 208">
          <a:extLst>
            <a:ext uri="{FF2B5EF4-FFF2-40B4-BE49-F238E27FC236}">
              <a16:creationId xmlns:a16="http://schemas.microsoft.com/office/drawing/2014/main" id="{437D4942-BBEE-A745-B587-7FBA32C026B4}"/>
            </a:ext>
          </a:extLst>
        </xdr:cNvPr>
        <xdr:cNvSpPr/>
      </xdr:nvSpPr>
      <xdr:spPr>
        <a:xfrm>
          <a:off x="13521461921" y="45295156"/>
          <a:ext cx="169805" cy="1819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280</xdr:row>
      <xdr:rowOff>108008</xdr:rowOff>
    </xdr:from>
    <xdr:to>
      <xdr:col>4</xdr:col>
      <xdr:colOff>502253</xdr:colOff>
      <xdr:row>283</xdr:row>
      <xdr:rowOff>86049</xdr:rowOff>
    </xdr:to>
    <xdr:cxnSp macro="">
      <xdr:nvCxnSpPr>
        <xdr:cNvPr id="210" name="Straight Connector 209">
          <a:extLst>
            <a:ext uri="{FF2B5EF4-FFF2-40B4-BE49-F238E27FC236}">
              <a16:creationId xmlns:a16="http://schemas.microsoft.com/office/drawing/2014/main" id="{22666069-4B01-3B40-BEDF-41173D9A4303}"/>
            </a:ext>
          </a:extLst>
        </xdr:cNvPr>
        <xdr:cNvCxnSpPr>
          <a:endCxn id="209" idx="2"/>
        </xdr:cNvCxnSpPr>
      </xdr:nvCxnSpPr>
      <xdr:spPr>
        <a:xfrm>
          <a:off x="13521187747" y="44799308"/>
          <a:ext cx="274174" cy="58764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283</xdr:row>
      <xdr:rowOff>177799</xdr:rowOff>
    </xdr:from>
    <xdr:ext cx="62003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283</xdr:row>
      <xdr:rowOff>114857</xdr:rowOff>
    </xdr:from>
    <xdr:ext cx="62003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276</xdr:row>
      <xdr:rowOff>55824</xdr:rowOff>
    </xdr:from>
    <xdr:to>
      <xdr:col>5</xdr:col>
      <xdr:colOff>479157</xdr:colOff>
      <xdr:row>283</xdr:row>
      <xdr:rowOff>114857</xdr:rowOff>
    </xdr:to>
    <xdr:cxnSp macro="">
      <xdr:nvCxnSpPr>
        <xdr:cNvPr id="213" name="Straight Connector 212">
          <a:extLst>
            <a:ext uri="{FF2B5EF4-FFF2-40B4-BE49-F238E27FC236}">
              <a16:creationId xmlns:a16="http://schemas.microsoft.com/office/drawing/2014/main" id="{598E6896-9172-3345-8D42-0D01E19BE69B}"/>
            </a:ext>
          </a:extLst>
        </xdr:cNvPr>
        <xdr:cNvCxnSpPr>
          <a:stCxn id="212" idx="0"/>
        </xdr:cNvCxnSpPr>
      </xdr:nvCxnSpPr>
      <xdr:spPr>
        <a:xfrm flipH="1" flipV="1">
          <a:off x="13520385343" y="43934324"/>
          <a:ext cx="29134" cy="14814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276</xdr:row>
      <xdr:rowOff>27912</xdr:rowOff>
    </xdr:from>
    <xdr:to>
      <xdr:col>7</xdr:col>
      <xdr:colOff>116300</xdr:colOff>
      <xdr:row>276</xdr:row>
      <xdr:rowOff>41868</xdr:rowOff>
    </xdr:to>
    <xdr:cxnSp macro="">
      <xdr:nvCxnSpPr>
        <xdr:cNvPr id="214" name="Straight Connector 213">
          <a:extLst>
            <a:ext uri="{FF2B5EF4-FFF2-40B4-BE49-F238E27FC236}">
              <a16:creationId xmlns:a16="http://schemas.microsoft.com/office/drawing/2014/main" id="{7F011A05-6D01-594D-BA4D-8BE4B64B8687}"/>
            </a:ext>
          </a:extLst>
        </xdr:cNvPr>
        <xdr:cNvCxnSpPr/>
      </xdr:nvCxnSpPr>
      <xdr:spPr>
        <a:xfrm flipH="1" flipV="1">
          <a:off x="13519097200" y="43906412"/>
          <a:ext cx="1274187"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275</xdr:row>
      <xdr:rowOff>135932</xdr:rowOff>
    </xdr:from>
    <xdr:to>
      <xdr:col>5</xdr:col>
      <xdr:colOff>559654</xdr:colOff>
      <xdr:row>276</xdr:row>
      <xdr:rowOff>114707</xdr:rowOff>
    </xdr:to>
    <xdr:sp macro="" textlink="">
      <xdr:nvSpPr>
        <xdr:cNvPr id="215" name="Oval 214">
          <a:extLst>
            <a:ext uri="{FF2B5EF4-FFF2-40B4-BE49-F238E27FC236}">
              <a16:creationId xmlns:a16="http://schemas.microsoft.com/office/drawing/2014/main" id="{4B2F8C1B-D979-1147-9989-1F919972E713}"/>
            </a:ext>
          </a:extLst>
        </xdr:cNvPr>
        <xdr:cNvSpPr/>
      </xdr:nvSpPr>
      <xdr:spPr>
        <a:xfrm>
          <a:off x="13520304846" y="43811232"/>
          <a:ext cx="169805" cy="181975"/>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768658</xdr:colOff>
      <xdr:row>275</xdr:row>
      <xdr:rowOff>127557</xdr:rowOff>
    </xdr:from>
    <xdr:ext cx="620031"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xdr:from>
      <xdr:col>6</xdr:col>
      <xdr:colOff>116921</xdr:colOff>
      <xdr:row>199</xdr:row>
      <xdr:rowOff>109665</xdr:rowOff>
    </xdr:from>
    <xdr:to>
      <xdr:col>6</xdr:col>
      <xdr:colOff>180417</xdr:colOff>
      <xdr:row>215</xdr:row>
      <xdr:rowOff>96762</xdr:rowOff>
    </xdr:to>
    <xdr:cxnSp macro="">
      <xdr:nvCxnSpPr>
        <xdr:cNvPr id="19" name="Straight Arrow Connector 18">
          <a:extLst>
            <a:ext uri="{FF2B5EF4-FFF2-40B4-BE49-F238E27FC236}">
              <a16:creationId xmlns:a16="http://schemas.microsoft.com/office/drawing/2014/main" id="{398EA4D2-D42A-D646-8F3F-29615BA79031}"/>
            </a:ext>
          </a:extLst>
        </xdr:cNvPr>
        <xdr:cNvCxnSpPr/>
      </xdr:nvCxnSpPr>
      <xdr:spPr>
        <a:xfrm flipH="1" flipV="1">
          <a:off x="13495096606" y="35590290"/>
          <a:ext cx="63496" cy="32528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213</xdr:row>
      <xdr:rowOff>86721</xdr:rowOff>
    </xdr:from>
    <xdr:to>
      <xdr:col>6</xdr:col>
      <xdr:colOff>360836</xdr:colOff>
      <xdr:row>213</xdr:row>
      <xdr:rowOff>104409</xdr:rowOff>
    </xdr:to>
    <xdr:cxnSp macro="">
      <xdr:nvCxnSpPr>
        <xdr:cNvPr id="23" name="Straight Arrow Connector 22">
          <a:extLst>
            <a:ext uri="{FF2B5EF4-FFF2-40B4-BE49-F238E27FC236}">
              <a16:creationId xmlns:a16="http://schemas.microsoft.com/office/drawing/2014/main" id="{41AE8880-8BA4-8A49-BFAD-F8B6858ECB02}"/>
            </a:ext>
          </a:extLst>
        </xdr:cNvPr>
        <xdr:cNvCxnSpPr/>
      </xdr:nvCxnSpPr>
      <xdr:spPr>
        <a:xfrm flipV="1">
          <a:off x="13494916187" y="38424846"/>
          <a:ext cx="3801558"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201</xdr:row>
      <xdr:rowOff>177799</xdr:rowOff>
    </xdr:from>
    <xdr:ext cx="620031"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201</xdr:row>
      <xdr:rowOff>198106</xdr:rowOff>
    </xdr:from>
    <xdr:to>
      <xdr:col>6</xdr:col>
      <xdr:colOff>240557</xdr:colOff>
      <xdr:row>202</xdr:row>
      <xdr:rowOff>176881</xdr:rowOff>
    </xdr:to>
    <xdr:sp macro="" textlink="">
      <xdr:nvSpPr>
        <xdr:cNvPr id="31" name="Oval 30">
          <a:extLst>
            <a:ext uri="{FF2B5EF4-FFF2-40B4-BE49-F238E27FC236}">
              <a16:creationId xmlns:a16="http://schemas.microsoft.com/office/drawing/2014/main" id="{33067979-D8F0-3043-984C-0D9177DB5866}"/>
            </a:ext>
          </a:extLst>
        </xdr:cNvPr>
        <xdr:cNvSpPr/>
      </xdr:nvSpPr>
      <xdr:spPr>
        <a:xfrm>
          <a:off x="13495036466" y="36086945"/>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202</xdr:row>
      <xdr:rowOff>86672</xdr:rowOff>
    </xdr:from>
    <xdr:to>
      <xdr:col>6</xdr:col>
      <xdr:colOff>70752</xdr:colOff>
      <xdr:row>202</xdr:row>
      <xdr:rowOff>91978</xdr:rowOff>
    </xdr:to>
    <xdr:cxnSp macro="">
      <xdr:nvCxnSpPr>
        <xdr:cNvPr id="44" name="Straight Arrow Connector 43">
          <a:extLst>
            <a:ext uri="{FF2B5EF4-FFF2-40B4-BE49-F238E27FC236}">
              <a16:creationId xmlns:a16="http://schemas.microsoft.com/office/drawing/2014/main" id="{072F83EF-F80C-A549-829E-2C61ACC8EE81}"/>
            </a:ext>
          </a:extLst>
        </xdr:cNvPr>
        <xdr:cNvCxnSpPr>
          <a:stCxn id="31" idx="6"/>
        </xdr:cNvCxnSpPr>
      </xdr:nvCxnSpPr>
      <xdr:spPr>
        <a:xfrm>
          <a:off x="13495206271" y="36179618"/>
          <a:ext cx="799225"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201</xdr:row>
      <xdr:rowOff>110584</xdr:rowOff>
    </xdr:from>
    <xdr:ext cx="620031"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202</xdr:row>
      <xdr:rowOff>100822</xdr:rowOff>
    </xdr:from>
    <xdr:to>
      <xdr:col>5</xdr:col>
      <xdr:colOff>116741</xdr:colOff>
      <xdr:row>203</xdr:row>
      <xdr:rowOff>176880</xdr:rowOff>
    </xdr:to>
    <xdr:cxnSp macro="">
      <xdr:nvCxnSpPr>
        <xdr:cNvPr id="50" name="Straight Arrow Connector 49">
          <a:extLst>
            <a:ext uri="{FF2B5EF4-FFF2-40B4-BE49-F238E27FC236}">
              <a16:creationId xmlns:a16="http://schemas.microsoft.com/office/drawing/2014/main" id="{1D923051-4C53-DE4C-A829-5AE13F452D13}"/>
            </a:ext>
          </a:extLst>
        </xdr:cNvPr>
        <xdr:cNvCxnSpPr/>
      </xdr:nvCxnSpPr>
      <xdr:spPr>
        <a:xfrm>
          <a:off x="13495984271" y="36193768"/>
          <a:ext cx="7075" cy="2801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202</xdr:row>
      <xdr:rowOff>121197</xdr:rowOff>
    </xdr:from>
    <xdr:ext cx="62003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203</xdr:row>
      <xdr:rowOff>166267</xdr:rowOff>
    </xdr:from>
    <xdr:to>
      <xdr:col>5</xdr:col>
      <xdr:colOff>198106</xdr:colOff>
      <xdr:row>204</xdr:row>
      <xdr:rowOff>145042</xdr:rowOff>
    </xdr:to>
    <xdr:sp macro="" textlink="">
      <xdr:nvSpPr>
        <xdr:cNvPr id="72" name="Oval 71">
          <a:extLst>
            <a:ext uri="{FF2B5EF4-FFF2-40B4-BE49-F238E27FC236}">
              <a16:creationId xmlns:a16="http://schemas.microsoft.com/office/drawing/2014/main" id="{622771BD-7DE1-F849-92E9-D023C51CA04F}"/>
            </a:ext>
          </a:extLst>
        </xdr:cNvPr>
        <xdr:cNvSpPr/>
      </xdr:nvSpPr>
      <xdr:spPr>
        <a:xfrm>
          <a:off x="13495902906" y="36463321"/>
          <a:ext cx="169805" cy="182882"/>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213</xdr:row>
      <xdr:rowOff>117660</xdr:rowOff>
    </xdr:from>
    <xdr:ext cx="62003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203</xdr:row>
      <xdr:rowOff>177799</xdr:rowOff>
    </xdr:from>
    <xdr:ext cx="62003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202</xdr:row>
      <xdr:rowOff>150459</xdr:rowOff>
    </xdr:from>
    <xdr:to>
      <xdr:col>6</xdr:col>
      <xdr:colOff>95619</xdr:colOff>
      <xdr:row>203</xdr:row>
      <xdr:rowOff>192689</xdr:rowOff>
    </xdr:to>
    <xdr:cxnSp macro="">
      <xdr:nvCxnSpPr>
        <xdr:cNvPr id="80" name="Straight Connector 79">
          <a:extLst>
            <a:ext uri="{FF2B5EF4-FFF2-40B4-BE49-F238E27FC236}">
              <a16:creationId xmlns:a16="http://schemas.microsoft.com/office/drawing/2014/main" id="{21D4D3AD-1671-734C-A109-3B7F16461FF4}"/>
            </a:ext>
          </a:extLst>
        </xdr:cNvPr>
        <xdr:cNvCxnSpPr>
          <a:stCxn id="31" idx="5"/>
          <a:endCxn id="72" idx="1"/>
        </xdr:cNvCxnSpPr>
      </xdr:nvCxnSpPr>
      <xdr:spPr>
        <a:xfrm>
          <a:off x="13495181404" y="36243405"/>
          <a:ext cx="746369" cy="2463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204</xdr:row>
      <xdr:rowOff>47758</xdr:rowOff>
    </xdr:from>
    <xdr:to>
      <xdr:col>5</xdr:col>
      <xdr:colOff>31838</xdr:colOff>
      <xdr:row>204</xdr:row>
      <xdr:rowOff>53064</xdr:rowOff>
    </xdr:to>
    <xdr:cxnSp macro="">
      <xdr:nvCxnSpPr>
        <xdr:cNvPr id="87" name="Straight Arrow Connector 86">
          <a:extLst>
            <a:ext uri="{FF2B5EF4-FFF2-40B4-BE49-F238E27FC236}">
              <a16:creationId xmlns:a16="http://schemas.microsoft.com/office/drawing/2014/main" id="{E3C10AB1-D7CC-D843-8EC3-BB4E35DE4C41}"/>
            </a:ext>
          </a:extLst>
        </xdr:cNvPr>
        <xdr:cNvCxnSpPr/>
      </xdr:nvCxnSpPr>
      <xdr:spPr>
        <a:xfrm>
          <a:off x="13496069174" y="36548919"/>
          <a:ext cx="799224"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203</xdr:row>
      <xdr:rowOff>103509</xdr:rowOff>
    </xdr:from>
    <xdr:ext cx="62003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204</xdr:row>
      <xdr:rowOff>72521</xdr:rowOff>
    </xdr:from>
    <xdr:to>
      <xdr:col>4</xdr:col>
      <xdr:colOff>81365</xdr:colOff>
      <xdr:row>206</xdr:row>
      <xdr:rowOff>191031</xdr:rowOff>
    </xdr:to>
    <xdr:cxnSp macro="">
      <xdr:nvCxnSpPr>
        <xdr:cNvPr id="94" name="Straight Arrow Connector 93">
          <a:extLst>
            <a:ext uri="{FF2B5EF4-FFF2-40B4-BE49-F238E27FC236}">
              <a16:creationId xmlns:a16="http://schemas.microsoft.com/office/drawing/2014/main" id="{04E170CC-89EA-3F42-A2DC-A6354A0F0127}"/>
            </a:ext>
          </a:extLst>
        </xdr:cNvPr>
        <xdr:cNvCxnSpPr/>
      </xdr:nvCxnSpPr>
      <xdr:spPr>
        <a:xfrm>
          <a:off x="13496843635" y="36573682"/>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205</xdr:row>
      <xdr:rowOff>918</xdr:rowOff>
    </xdr:from>
    <xdr:ext cx="620031"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206</xdr:row>
      <xdr:rowOff>159192</xdr:rowOff>
    </xdr:from>
    <xdr:to>
      <xdr:col>4</xdr:col>
      <xdr:colOff>187493</xdr:colOff>
      <xdr:row>207</xdr:row>
      <xdr:rowOff>137967</xdr:rowOff>
    </xdr:to>
    <xdr:sp macro="" textlink="">
      <xdr:nvSpPr>
        <xdr:cNvPr id="148" name="Oval 147">
          <a:extLst>
            <a:ext uri="{FF2B5EF4-FFF2-40B4-BE49-F238E27FC236}">
              <a16:creationId xmlns:a16="http://schemas.microsoft.com/office/drawing/2014/main" id="{B5C11E11-9FB7-B945-9245-399F12D445A5}"/>
            </a:ext>
          </a:extLst>
        </xdr:cNvPr>
        <xdr:cNvSpPr/>
      </xdr:nvSpPr>
      <xdr:spPr>
        <a:xfrm>
          <a:off x="13496737507" y="37068567"/>
          <a:ext cx="169805" cy="18288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204</xdr:row>
      <xdr:rowOff>115082</xdr:rowOff>
    </xdr:from>
    <xdr:to>
      <xdr:col>5</xdr:col>
      <xdr:colOff>56705</xdr:colOff>
      <xdr:row>207</xdr:row>
      <xdr:rowOff>47758</xdr:rowOff>
    </xdr:to>
    <xdr:cxnSp macro="">
      <xdr:nvCxnSpPr>
        <xdr:cNvPr id="149" name="Straight Connector 148">
          <a:extLst>
            <a:ext uri="{FF2B5EF4-FFF2-40B4-BE49-F238E27FC236}">
              <a16:creationId xmlns:a16="http://schemas.microsoft.com/office/drawing/2014/main" id="{C60B7619-6C9C-0643-A715-5265E51AD57B}"/>
            </a:ext>
          </a:extLst>
        </xdr:cNvPr>
        <xdr:cNvCxnSpPr>
          <a:endCxn id="148" idx="2"/>
        </xdr:cNvCxnSpPr>
      </xdr:nvCxnSpPr>
      <xdr:spPr>
        <a:xfrm>
          <a:off x="13496044307" y="36616243"/>
          <a:ext cx="693200" cy="54499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213</xdr:row>
      <xdr:rowOff>124161</xdr:rowOff>
    </xdr:from>
    <xdr:ext cx="62003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16</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16</a:t>
              </a:r>
              <a:endParaRPr lang="en-US" sz="1100"/>
            </a:p>
          </xdr:txBody>
        </xdr:sp>
      </mc:Fallback>
    </mc:AlternateContent>
    <xdr:clientData/>
  </xdr:oneCellAnchor>
  <xdr:oneCellAnchor>
    <xdr:from>
      <xdr:col>5</xdr:col>
      <xdr:colOff>792424</xdr:colOff>
      <xdr:row>207</xdr:row>
      <xdr:rowOff>11532</xdr:rowOff>
    </xdr:from>
    <xdr:ext cx="620031"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207</xdr:row>
      <xdr:rowOff>108008</xdr:rowOff>
    </xdr:from>
    <xdr:to>
      <xdr:col>4</xdr:col>
      <xdr:colOff>70856</xdr:colOff>
      <xdr:row>209</xdr:row>
      <xdr:rowOff>162730</xdr:rowOff>
    </xdr:to>
    <xdr:cxnSp macro="">
      <xdr:nvCxnSpPr>
        <xdr:cNvPr id="152" name="Straight Connector 151">
          <a:extLst>
            <a:ext uri="{FF2B5EF4-FFF2-40B4-BE49-F238E27FC236}">
              <a16:creationId xmlns:a16="http://schemas.microsoft.com/office/drawing/2014/main" id="{FF30751B-EC90-0341-9761-00D5223228BB}"/>
            </a:ext>
          </a:extLst>
        </xdr:cNvPr>
        <xdr:cNvCxnSpPr/>
      </xdr:nvCxnSpPr>
      <xdr:spPr>
        <a:xfrm>
          <a:off x="13496854144" y="37221490"/>
          <a:ext cx="275764" cy="4629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207</xdr:row>
      <xdr:rowOff>68984</xdr:rowOff>
    </xdr:from>
    <xdr:to>
      <xdr:col>4</xdr:col>
      <xdr:colOff>14150</xdr:colOff>
      <xdr:row>207</xdr:row>
      <xdr:rowOff>70753</xdr:rowOff>
    </xdr:to>
    <xdr:cxnSp macro="">
      <xdr:nvCxnSpPr>
        <xdr:cNvPr id="154" name="Straight Arrow Connector 153">
          <a:extLst>
            <a:ext uri="{FF2B5EF4-FFF2-40B4-BE49-F238E27FC236}">
              <a16:creationId xmlns:a16="http://schemas.microsoft.com/office/drawing/2014/main" id="{CC70A7C1-9ECB-444D-97AB-924CAD0CEF44}"/>
            </a:ext>
          </a:extLst>
        </xdr:cNvPr>
        <xdr:cNvCxnSpPr/>
      </xdr:nvCxnSpPr>
      <xdr:spPr>
        <a:xfrm>
          <a:off x="13496910850" y="37182466"/>
          <a:ext cx="388863"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206</xdr:row>
      <xdr:rowOff>117660</xdr:rowOff>
    </xdr:from>
    <xdr:ext cx="62003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207</xdr:row>
      <xdr:rowOff>54833</xdr:rowOff>
    </xdr:from>
    <xdr:to>
      <xdr:col>3</xdr:col>
      <xdr:colOff>481114</xdr:colOff>
      <xdr:row>209</xdr:row>
      <xdr:rowOff>173343</xdr:rowOff>
    </xdr:to>
    <xdr:cxnSp macro="">
      <xdr:nvCxnSpPr>
        <xdr:cNvPr id="158" name="Straight Arrow Connector 157">
          <a:extLst>
            <a:ext uri="{FF2B5EF4-FFF2-40B4-BE49-F238E27FC236}">
              <a16:creationId xmlns:a16="http://schemas.microsoft.com/office/drawing/2014/main" id="{1AA2A852-2818-1A49-A311-2E416CC015C5}"/>
            </a:ext>
          </a:extLst>
        </xdr:cNvPr>
        <xdr:cNvCxnSpPr/>
      </xdr:nvCxnSpPr>
      <xdr:spPr>
        <a:xfrm>
          <a:off x="13497267874" y="37168315"/>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207</xdr:row>
      <xdr:rowOff>195487</xdr:rowOff>
    </xdr:from>
    <xdr:ext cx="620031"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209</xdr:row>
      <xdr:rowOff>145042</xdr:rowOff>
    </xdr:from>
    <xdr:to>
      <xdr:col>3</xdr:col>
      <xdr:colOff>647381</xdr:colOff>
      <xdr:row>210</xdr:row>
      <xdr:rowOff>123816</xdr:rowOff>
    </xdr:to>
    <xdr:sp macro="" textlink="">
      <xdr:nvSpPr>
        <xdr:cNvPr id="163" name="Oval 162">
          <a:extLst>
            <a:ext uri="{FF2B5EF4-FFF2-40B4-BE49-F238E27FC236}">
              <a16:creationId xmlns:a16="http://schemas.microsoft.com/office/drawing/2014/main" id="{9530C081-0634-9B4A-A4E4-D057BCF5F027}"/>
            </a:ext>
          </a:extLst>
        </xdr:cNvPr>
        <xdr:cNvSpPr/>
      </xdr:nvSpPr>
      <xdr:spPr>
        <a:xfrm>
          <a:off x="13497101607" y="37666738"/>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209</xdr:row>
      <xdr:rowOff>121198</xdr:rowOff>
    </xdr:from>
    <xdr:ext cx="620031"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213</xdr:row>
      <xdr:rowOff>108033</xdr:rowOff>
    </xdr:from>
    <xdr:ext cx="62003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210</xdr:row>
      <xdr:rowOff>38291</xdr:rowOff>
    </xdr:from>
    <xdr:to>
      <xdr:col>3</xdr:col>
      <xdr:colOff>490054</xdr:colOff>
      <xdr:row>210</xdr:row>
      <xdr:rowOff>49959</xdr:rowOff>
    </xdr:to>
    <xdr:cxnSp macro="">
      <xdr:nvCxnSpPr>
        <xdr:cNvPr id="168" name="Straight Arrow Connector 167">
          <a:extLst>
            <a:ext uri="{FF2B5EF4-FFF2-40B4-BE49-F238E27FC236}">
              <a16:creationId xmlns:a16="http://schemas.microsoft.com/office/drawing/2014/main" id="{6E76CB41-0E49-8246-ADEC-63B26C0E050E}"/>
            </a:ext>
          </a:extLst>
        </xdr:cNvPr>
        <xdr:cNvCxnSpPr>
          <a:endCxn id="172" idx="2"/>
        </xdr:cNvCxnSpPr>
      </xdr:nvCxnSpPr>
      <xdr:spPr>
        <a:xfrm>
          <a:off x="13497258934" y="37764095"/>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209</xdr:row>
      <xdr:rowOff>79319</xdr:rowOff>
    </xdr:from>
    <xdr:ext cx="620031"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210</xdr:row>
      <xdr:rowOff>83055</xdr:rowOff>
    </xdr:from>
    <xdr:to>
      <xdr:col>3</xdr:col>
      <xdr:colOff>154543</xdr:colOff>
      <xdr:row>212</xdr:row>
      <xdr:rowOff>201566</xdr:rowOff>
    </xdr:to>
    <xdr:cxnSp macro="">
      <xdr:nvCxnSpPr>
        <xdr:cNvPr id="173" name="Straight Arrow Connector 172">
          <a:extLst>
            <a:ext uri="{FF2B5EF4-FFF2-40B4-BE49-F238E27FC236}">
              <a16:creationId xmlns:a16="http://schemas.microsoft.com/office/drawing/2014/main" id="{9A509B73-9107-AE4C-BFB5-7EAE073B3DBD}"/>
            </a:ext>
          </a:extLst>
        </xdr:cNvPr>
        <xdr:cNvCxnSpPr/>
      </xdr:nvCxnSpPr>
      <xdr:spPr>
        <a:xfrm>
          <a:off x="13497594445" y="37808859"/>
          <a:ext cx="17687" cy="52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211</xdr:row>
      <xdr:rowOff>47066</xdr:rowOff>
    </xdr:from>
    <xdr:ext cx="620031"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212</xdr:row>
      <xdr:rowOff>197456</xdr:rowOff>
    </xdr:from>
    <xdr:to>
      <xdr:col>3</xdr:col>
      <xdr:colOff>228079</xdr:colOff>
      <xdr:row>213</xdr:row>
      <xdr:rowOff>176229</xdr:rowOff>
    </xdr:to>
    <xdr:sp macro="" textlink="">
      <xdr:nvSpPr>
        <xdr:cNvPr id="175" name="Oval 174">
          <a:extLst>
            <a:ext uri="{FF2B5EF4-FFF2-40B4-BE49-F238E27FC236}">
              <a16:creationId xmlns:a16="http://schemas.microsoft.com/office/drawing/2014/main" id="{EB8F7B07-7FEF-1A4A-8FD1-6A9FBCE89555}"/>
            </a:ext>
          </a:extLst>
        </xdr:cNvPr>
        <xdr:cNvSpPr/>
      </xdr:nvSpPr>
      <xdr:spPr>
        <a:xfrm>
          <a:off x="13497520909" y="38331474"/>
          <a:ext cx="169805" cy="1828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210</xdr:row>
      <xdr:rowOff>108008</xdr:rowOff>
    </xdr:from>
    <xdr:to>
      <xdr:col>3</xdr:col>
      <xdr:colOff>502253</xdr:colOff>
      <xdr:row>213</xdr:row>
      <xdr:rowOff>86049</xdr:rowOff>
    </xdr:to>
    <xdr:cxnSp macro="">
      <xdr:nvCxnSpPr>
        <xdr:cNvPr id="176" name="Straight Connector 175">
          <a:extLst>
            <a:ext uri="{FF2B5EF4-FFF2-40B4-BE49-F238E27FC236}">
              <a16:creationId xmlns:a16="http://schemas.microsoft.com/office/drawing/2014/main" id="{C80463B1-48D6-314E-ACD0-D41739EF8623}"/>
            </a:ext>
          </a:extLst>
        </xdr:cNvPr>
        <xdr:cNvCxnSpPr>
          <a:endCxn id="175" idx="2"/>
        </xdr:cNvCxnSpPr>
      </xdr:nvCxnSpPr>
      <xdr:spPr>
        <a:xfrm>
          <a:off x="13497246735" y="37833812"/>
          <a:ext cx="274174" cy="59036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213</xdr:row>
      <xdr:rowOff>177799</xdr:rowOff>
    </xdr:from>
    <xdr:ext cx="620031"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25</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25</a:t>
              </a:r>
              <a:endParaRPr lang="en-US" sz="1100"/>
            </a:p>
          </xdr:txBody>
        </xdr:sp>
      </mc:Fallback>
    </mc:AlternateContent>
    <xdr:clientData/>
  </xdr:oneCellAnchor>
  <xdr:oneCellAnchor>
    <xdr:from>
      <xdr:col>2</xdr:col>
      <xdr:colOff>410362</xdr:colOff>
      <xdr:row>202</xdr:row>
      <xdr:rowOff>23818</xdr:rowOff>
    </xdr:from>
    <xdr:ext cx="1055205" cy="998450"/>
    <xdr:pic>
      <xdr:nvPicPr>
        <xdr:cNvPr id="178" name="Picture 177" descr="FUNNY PIGS PICTURES – FunnyFoto | Funny pig pictures, Pig ...">
          <a:extLst>
            <a:ext uri="{FF2B5EF4-FFF2-40B4-BE49-F238E27FC236}">
              <a16:creationId xmlns:a16="http://schemas.microsoft.com/office/drawing/2014/main" id="{9AEEB8DF-5AAD-4C42-A99F-34C7CEC25F4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97107409" y="36116764"/>
          <a:ext cx="1055205" cy="998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310009</xdr:colOff>
      <xdr:row>203</xdr:row>
      <xdr:rowOff>37562</xdr:rowOff>
    </xdr:from>
    <xdr:to>
      <xdr:col>6</xdr:col>
      <xdr:colOff>71228</xdr:colOff>
      <xdr:row>204</xdr:row>
      <xdr:rowOff>58789</xdr:rowOff>
    </xdr:to>
    <xdr:sp macro="" textlink="">
      <xdr:nvSpPr>
        <xdr:cNvPr id="179" name="TextBox 178">
          <a:extLst>
            <a:ext uri="{FF2B5EF4-FFF2-40B4-BE49-F238E27FC236}">
              <a16:creationId xmlns:a16="http://schemas.microsoft.com/office/drawing/2014/main" id="{8CA9E8EA-BE7F-834E-A58D-F84ADEB8DDF7}"/>
            </a:ext>
          </a:extLst>
        </xdr:cNvPr>
        <xdr:cNvSpPr txBox="1"/>
      </xdr:nvSpPr>
      <xdr:spPr>
        <a:xfrm rot="2106226">
          <a:off x="13495205795" y="36334616"/>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205</xdr:row>
      <xdr:rowOff>111852</xdr:rowOff>
    </xdr:from>
    <xdr:to>
      <xdr:col>5</xdr:col>
      <xdr:colOff>113680</xdr:colOff>
      <xdr:row>206</xdr:row>
      <xdr:rowOff>133079</xdr:rowOff>
    </xdr:to>
    <xdr:sp macro="" textlink="">
      <xdr:nvSpPr>
        <xdr:cNvPr id="188" name="TextBox 187">
          <a:extLst>
            <a:ext uri="{FF2B5EF4-FFF2-40B4-BE49-F238E27FC236}">
              <a16:creationId xmlns:a16="http://schemas.microsoft.com/office/drawing/2014/main" id="{2C97DD25-FB43-B645-BA8B-33674616B6C9}"/>
            </a:ext>
          </a:extLst>
        </xdr:cNvPr>
        <xdr:cNvSpPr txBox="1"/>
      </xdr:nvSpPr>
      <xdr:spPr>
        <a:xfrm rot="2106226">
          <a:off x="13495987332" y="36817120"/>
          <a:ext cx="585207"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208</xdr:row>
      <xdr:rowOff>42072</xdr:rowOff>
    </xdr:from>
    <xdr:to>
      <xdr:col>4</xdr:col>
      <xdr:colOff>313717</xdr:colOff>
      <xdr:row>209</xdr:row>
      <xdr:rowOff>63299</xdr:rowOff>
    </xdr:to>
    <xdr:sp macro="" textlink="">
      <xdr:nvSpPr>
        <xdr:cNvPr id="217" name="TextBox 216">
          <a:extLst>
            <a:ext uri="{FF2B5EF4-FFF2-40B4-BE49-F238E27FC236}">
              <a16:creationId xmlns:a16="http://schemas.microsoft.com/office/drawing/2014/main" id="{B45745B3-6701-C74D-9F9D-6106FB4CBA2D}"/>
            </a:ext>
          </a:extLst>
        </xdr:cNvPr>
        <xdr:cNvSpPr txBox="1"/>
      </xdr:nvSpPr>
      <xdr:spPr>
        <a:xfrm rot="2106226">
          <a:off x="13496611283" y="37359661"/>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210</xdr:row>
      <xdr:rowOff>99970</xdr:rowOff>
    </xdr:from>
    <xdr:to>
      <xdr:col>3</xdr:col>
      <xdr:colOff>599564</xdr:colOff>
      <xdr:row>213</xdr:row>
      <xdr:rowOff>70530</xdr:rowOff>
    </xdr:to>
    <xdr:sp macro="" textlink="">
      <xdr:nvSpPr>
        <xdr:cNvPr id="218" name="TextBox 217">
          <a:extLst>
            <a:ext uri="{FF2B5EF4-FFF2-40B4-BE49-F238E27FC236}">
              <a16:creationId xmlns:a16="http://schemas.microsoft.com/office/drawing/2014/main" id="{7385EBAE-D549-D241-B955-78407EFDD140}"/>
            </a:ext>
          </a:extLst>
        </xdr:cNvPr>
        <xdr:cNvSpPr txBox="1"/>
      </xdr:nvSpPr>
      <xdr:spPr>
        <a:xfrm rot="3213872">
          <a:off x="13496970941" y="38004257"/>
          <a:ext cx="582881"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4</xdr:col>
      <xdr:colOff>195752</xdr:colOff>
      <xdr:row>207</xdr:row>
      <xdr:rowOff>88699</xdr:rowOff>
    </xdr:from>
    <xdr:to>
      <xdr:col>6</xdr:col>
      <xdr:colOff>212678</xdr:colOff>
      <xdr:row>207</xdr:row>
      <xdr:rowOff>91326</xdr:rowOff>
    </xdr:to>
    <xdr:cxnSp macro="">
      <xdr:nvCxnSpPr>
        <xdr:cNvPr id="220" name="Straight Connector 219">
          <a:extLst>
            <a:ext uri="{FF2B5EF4-FFF2-40B4-BE49-F238E27FC236}">
              <a16:creationId xmlns:a16="http://schemas.microsoft.com/office/drawing/2014/main" id="{75E04CD6-2C9B-FD7A-C230-43905ABEB488}"/>
            </a:ext>
          </a:extLst>
        </xdr:cNvPr>
        <xdr:cNvCxnSpPr/>
      </xdr:nvCxnSpPr>
      <xdr:spPr>
        <a:xfrm>
          <a:off x="13513598759" y="42032921"/>
          <a:ext cx="1667166" cy="262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91258</xdr:colOff>
      <xdr:row>207</xdr:row>
      <xdr:rowOff>138131</xdr:rowOff>
    </xdr:from>
    <xdr:to>
      <xdr:col>4</xdr:col>
      <xdr:colOff>106211</xdr:colOff>
      <xdr:row>213</xdr:row>
      <xdr:rowOff>87455</xdr:rowOff>
    </xdr:to>
    <xdr:cxnSp macro="">
      <xdr:nvCxnSpPr>
        <xdr:cNvPr id="221" name="Straight Connector 220">
          <a:extLst>
            <a:ext uri="{FF2B5EF4-FFF2-40B4-BE49-F238E27FC236}">
              <a16:creationId xmlns:a16="http://schemas.microsoft.com/office/drawing/2014/main" id="{77C0C978-54F9-2C15-B5FA-91964F858A3A}"/>
            </a:ext>
          </a:extLst>
        </xdr:cNvPr>
        <xdr:cNvCxnSpPr/>
      </xdr:nvCxnSpPr>
      <xdr:spPr>
        <a:xfrm>
          <a:off x="13515355466" y="42082353"/>
          <a:ext cx="14953" cy="1158485"/>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655448</xdr:colOff>
      <xdr:row>214</xdr:row>
      <xdr:rowOff>146976</xdr:rowOff>
    </xdr:from>
    <xdr:ext cx="620031"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oneCellAnchor>
    <xdr:from>
      <xdr:col>3</xdr:col>
      <xdr:colOff>594611</xdr:colOff>
      <xdr:row>214</xdr:row>
      <xdr:rowOff>143174</xdr:rowOff>
    </xdr:from>
    <xdr:ext cx="620031"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𝑋_𝐶</a:t>
              </a:r>
              <a:endParaRPr lang="en-US" sz="1100"/>
            </a:p>
          </xdr:txBody>
        </xdr:sp>
      </mc:Fallback>
    </mc:AlternateContent>
    <xdr:clientData/>
  </xdr:oneCellAnchor>
  <xdr:oneCellAnchor>
    <xdr:from>
      <xdr:col>8</xdr:col>
      <xdr:colOff>711047</xdr:colOff>
      <xdr:row>206</xdr:row>
      <xdr:rowOff>23803</xdr:rowOff>
    </xdr:from>
    <xdr:ext cx="1078516" cy="317972"/>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𝑦</m:t>
                        </m:r>
                      </m:num>
                      <m:den>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𝑥</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4</m:t>
                        </m:r>
                      </m:num>
                      <m:den>
                        <m:r>
                          <a:rPr lang="en-US" sz="1100" b="0" i="1">
                            <a:latin typeface="Cambria Math" panose="02040503050406030204" pitchFamily="18" charset="0"/>
                            <a:ea typeface="Cambria Math" panose="02040503050406030204" pitchFamily="18" charset="0"/>
                          </a:rPr>
                          <m:t>8</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∆𝑦/∆𝑥=4/8=1/2</a:t>
              </a:r>
              <a:endParaRPr lang="en-US" sz="1100"/>
            </a:p>
          </xdr:txBody>
        </xdr:sp>
      </mc:Fallback>
    </mc:AlternateContent>
    <xdr:clientData/>
  </xdr:oneCellAnchor>
  <xdr:oneCellAnchor>
    <xdr:from>
      <xdr:col>4</xdr:col>
      <xdr:colOff>155660</xdr:colOff>
      <xdr:row>252</xdr:row>
      <xdr:rowOff>165516</xdr:rowOff>
    </xdr:from>
    <xdr:ext cx="2190750" cy="125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𝑦</m:t>
                    </m:r>
                    <m:r>
                      <a:rPr lang="en-US" sz="800" b="0" i="1">
                        <a:latin typeface="Cambria Math" panose="02040503050406030204" pitchFamily="18" charset="0"/>
                      </a:rPr>
                      <m:t>=−0.5</m:t>
                    </m:r>
                    <m:r>
                      <a:rPr lang="en-US" sz="800" b="0" i="1">
                        <a:latin typeface="Cambria Math" panose="02040503050406030204" pitchFamily="18" charset="0"/>
                      </a:rPr>
                      <m:t>𝑥</m:t>
                    </m:r>
                    <m:r>
                      <a:rPr lang="en-US" sz="800" b="0" i="1">
                        <a:latin typeface="Cambria Math" panose="02040503050406030204" pitchFamily="18" charset="0"/>
                      </a:rPr>
                      <m:t>+22</m:t>
                    </m:r>
                  </m:oMath>
                </m:oMathPara>
              </a14:m>
              <a:endParaRPr lang="en-US" sz="800"/>
            </a:p>
          </xdr:txBody>
        </xdr:sp>
      </mc:Choice>
      <mc:Fallback xmlns="">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𝑦=−0.5𝑥+22</a:t>
              </a:r>
              <a:endParaRPr lang="en-US" sz="800"/>
            </a:p>
          </xdr:txBody>
        </xdr:sp>
      </mc:Fallback>
    </mc:AlternateContent>
    <xdr:clientData/>
  </xdr:oneCellAnchor>
  <xdr:oneCellAnchor>
    <xdr:from>
      <xdr:col>7</xdr:col>
      <xdr:colOff>11877</xdr:colOff>
      <xdr:row>253</xdr:row>
      <xdr:rowOff>152542</xdr:rowOff>
    </xdr:from>
    <xdr:ext cx="620031"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editAs="oneCell">
    <xdr:from>
      <xdr:col>7</xdr:col>
      <xdr:colOff>569051</xdr:colOff>
      <xdr:row>251</xdr:row>
      <xdr:rowOff>111194</xdr:rowOff>
    </xdr:from>
    <xdr:to>
      <xdr:col>8</xdr:col>
      <xdr:colOff>806468</xdr:colOff>
      <xdr:row>256</xdr:row>
      <xdr:rowOff>92668</xdr:rowOff>
    </xdr:to>
    <xdr:pic>
      <xdr:nvPicPr>
        <xdr:cNvPr id="228" name="Picture 227" descr="Funny Potato Images – Browse 24,054 Stock Photos, Vectors ...">
          <a:extLst>
            <a:ext uri="{FF2B5EF4-FFF2-40B4-BE49-F238E27FC236}">
              <a16:creationId xmlns:a16="http://schemas.microsoft.com/office/drawing/2014/main" id="{DA9E147C-88C5-0F6D-66A0-25FECD4A813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4495846" y="51382262"/>
          <a:ext cx="1062729" cy="9989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60297</xdr:colOff>
      <xdr:row>249</xdr:row>
      <xdr:rowOff>184659</xdr:rowOff>
    </xdr:from>
    <xdr:to>
      <xdr:col>10</xdr:col>
      <xdr:colOff>448457</xdr:colOff>
      <xdr:row>255</xdr:row>
      <xdr:rowOff>11306</xdr:rowOff>
    </xdr:to>
    <xdr:sp macro="" textlink="">
      <xdr:nvSpPr>
        <xdr:cNvPr id="229" name="Rounded Rectangular Callout 228">
          <a:extLst>
            <a:ext uri="{FF2B5EF4-FFF2-40B4-BE49-F238E27FC236}">
              <a16:creationId xmlns:a16="http://schemas.microsoft.com/office/drawing/2014/main" id="{3FEF502A-74D0-9171-F281-C381BA6FAFDF}"/>
            </a:ext>
          </a:extLst>
        </xdr:cNvPr>
        <xdr:cNvSpPr/>
      </xdr:nvSpPr>
      <xdr:spPr>
        <a:xfrm>
          <a:off x="13513203234" y="51048724"/>
          <a:ext cx="1213472" cy="1047656"/>
        </a:xfrm>
        <a:prstGeom prst="wedgeRoundRectCallout">
          <a:avLst>
            <a:gd name="adj1" fmla="val 70161"/>
            <a:gd name="adj2" fmla="val 3098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שים</a:t>
          </a:r>
          <a:r>
            <a:rPr lang="he-IL" sz="1100" baseline="0"/>
            <a:t> לב! הערך של </a:t>
          </a:r>
          <a:r>
            <a:rPr lang="en-US" sz="1100" baseline="0"/>
            <a:t>y</a:t>
          </a:r>
          <a:r>
            <a:rPr lang="he-IL" sz="1100" baseline="0"/>
            <a:t> איננו נתון. חישבנו אותו בתהליך העבודה מימין לגרף</a:t>
          </a:r>
          <a:endParaRPr lang="en-US" sz="1100"/>
        </a:p>
      </xdr:txBody>
    </xdr:sp>
    <xdr:clientData/>
  </xdr:twoCellAnchor>
  <xdr:oneCellAnchor>
    <xdr:from>
      <xdr:col>7</xdr:col>
      <xdr:colOff>459763</xdr:colOff>
      <xdr:row>271</xdr:row>
      <xdr:rowOff>181567</xdr:rowOff>
    </xdr:from>
    <xdr:ext cx="620031"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oneCellAnchor>
    <xdr:from>
      <xdr:col>7</xdr:col>
      <xdr:colOff>297716</xdr:colOff>
      <xdr:row>275</xdr:row>
      <xdr:rowOff>121271</xdr:rowOff>
    </xdr:from>
    <xdr:ext cx="620031" cy="181525"/>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twoCellAnchor>
    <xdr:from>
      <xdr:col>0</xdr:col>
      <xdr:colOff>546439</xdr:colOff>
      <xdr:row>273</xdr:row>
      <xdr:rowOff>67834</xdr:rowOff>
    </xdr:from>
    <xdr:to>
      <xdr:col>1</xdr:col>
      <xdr:colOff>342937</xdr:colOff>
      <xdr:row>275</xdr:row>
      <xdr:rowOff>131899</xdr:rowOff>
    </xdr:to>
    <xdr:cxnSp macro="">
      <xdr:nvCxnSpPr>
        <xdr:cNvPr id="233" name="Straight Arrow Connector 232">
          <a:extLst>
            <a:ext uri="{FF2B5EF4-FFF2-40B4-BE49-F238E27FC236}">
              <a16:creationId xmlns:a16="http://schemas.microsoft.com/office/drawing/2014/main" id="{C51E8B6D-732E-D664-7822-D7BCDCD1ABD1}"/>
            </a:ext>
          </a:extLst>
        </xdr:cNvPr>
        <xdr:cNvCxnSpPr/>
      </xdr:nvCxnSpPr>
      <xdr:spPr>
        <a:xfrm>
          <a:off x="13520736558" y="55815935"/>
          <a:ext cx="621810" cy="471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346706</xdr:colOff>
      <xdr:row>273</xdr:row>
      <xdr:rowOff>75371</xdr:rowOff>
    </xdr:from>
    <xdr:to>
      <xdr:col>2</xdr:col>
      <xdr:colOff>165816</xdr:colOff>
      <xdr:row>275</xdr:row>
      <xdr:rowOff>184659</xdr:rowOff>
    </xdr:to>
    <xdr:cxnSp macro="">
      <xdr:nvCxnSpPr>
        <xdr:cNvPr id="234" name="Straight Arrow Connector 233">
          <a:extLst>
            <a:ext uri="{FF2B5EF4-FFF2-40B4-BE49-F238E27FC236}">
              <a16:creationId xmlns:a16="http://schemas.microsoft.com/office/drawing/2014/main" id="{CECE40B9-3CEF-E936-83E7-D03852EEC600}"/>
            </a:ext>
          </a:extLst>
        </xdr:cNvPr>
        <xdr:cNvCxnSpPr/>
      </xdr:nvCxnSpPr>
      <xdr:spPr>
        <a:xfrm flipH="1">
          <a:off x="13520088368" y="55823472"/>
          <a:ext cx="644421" cy="516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276373</xdr:colOff>
      <xdr:row>32</xdr:row>
      <xdr:rowOff>39482</xdr:rowOff>
    </xdr:from>
    <xdr:to>
      <xdr:col>6</xdr:col>
      <xdr:colOff>276373</xdr:colOff>
      <xdr:row>38</xdr:row>
      <xdr:rowOff>85544</xdr:rowOff>
    </xdr:to>
    <xdr:cxnSp macro="">
      <xdr:nvCxnSpPr>
        <xdr:cNvPr id="222" name="Straight Arrow Connector 221">
          <a:extLst>
            <a:ext uri="{FF2B5EF4-FFF2-40B4-BE49-F238E27FC236}">
              <a16:creationId xmlns:a16="http://schemas.microsoft.com/office/drawing/2014/main" id="{67D63311-1A26-54BD-8744-0C8BD5FCAA03}"/>
            </a:ext>
          </a:extLst>
        </xdr:cNvPr>
        <xdr:cNvCxnSpPr/>
      </xdr:nvCxnSpPr>
      <xdr:spPr>
        <a:xfrm flipV="1">
          <a:off x="13525151244" y="6567150"/>
          <a:ext cx="0" cy="12700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595519</xdr:colOff>
      <xdr:row>37</xdr:row>
      <xdr:rowOff>118445</xdr:rowOff>
    </xdr:from>
    <xdr:to>
      <xdr:col>6</xdr:col>
      <xdr:colOff>388239</xdr:colOff>
      <xdr:row>37</xdr:row>
      <xdr:rowOff>121735</xdr:rowOff>
    </xdr:to>
    <xdr:cxnSp macro="">
      <xdr:nvCxnSpPr>
        <xdr:cNvPr id="232" name="Straight Arrow Connector 231">
          <a:extLst>
            <a:ext uri="{FF2B5EF4-FFF2-40B4-BE49-F238E27FC236}">
              <a16:creationId xmlns:a16="http://schemas.microsoft.com/office/drawing/2014/main" id="{B70D8A42-86CE-7942-A7C5-23A45C857D7D}"/>
            </a:ext>
          </a:extLst>
        </xdr:cNvPr>
        <xdr:cNvCxnSpPr/>
      </xdr:nvCxnSpPr>
      <xdr:spPr>
        <a:xfrm>
          <a:off x="13525039378" y="7666062"/>
          <a:ext cx="1444378" cy="32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605390</xdr:colOff>
      <xdr:row>37</xdr:row>
      <xdr:rowOff>138317</xdr:rowOff>
    </xdr:from>
    <xdr:ext cx="84631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5</xdr:col>
      <xdr:colOff>789639</xdr:colOff>
      <xdr:row>34</xdr:row>
      <xdr:rowOff>62644</xdr:rowOff>
    </xdr:from>
    <xdr:ext cx="846313"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11</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a:t>
              </a:r>
              <a:endParaRPr lang="en-US" sz="1100"/>
            </a:p>
          </xdr:txBody>
        </xdr:sp>
      </mc:Fallback>
    </mc:AlternateContent>
    <xdr:clientData/>
  </xdr:oneCellAnchor>
  <xdr:twoCellAnchor>
    <xdr:from>
      <xdr:col>2</xdr:col>
      <xdr:colOff>142738</xdr:colOff>
      <xdr:row>175</xdr:row>
      <xdr:rowOff>179337</xdr:rowOff>
    </xdr:from>
    <xdr:to>
      <xdr:col>3</xdr:col>
      <xdr:colOff>413573</xdr:colOff>
      <xdr:row>180</xdr:row>
      <xdr:rowOff>14640</xdr:rowOff>
    </xdr:to>
    <xdr:sp macro="" textlink="">
      <xdr:nvSpPr>
        <xdr:cNvPr id="251" name="Rounded Rectangular Callout 250">
          <a:extLst>
            <a:ext uri="{FF2B5EF4-FFF2-40B4-BE49-F238E27FC236}">
              <a16:creationId xmlns:a16="http://schemas.microsoft.com/office/drawing/2014/main" id="{E35E1581-4E1F-8CDE-987B-D657422E34D6}"/>
            </a:ext>
          </a:extLst>
        </xdr:cNvPr>
        <xdr:cNvSpPr/>
      </xdr:nvSpPr>
      <xdr:spPr>
        <a:xfrm>
          <a:off x="13549081009" y="36211470"/>
          <a:ext cx="1097982" cy="860086"/>
        </a:xfrm>
        <a:prstGeom prst="wedgeRoundRectCallout">
          <a:avLst>
            <a:gd name="adj1" fmla="val 62270"/>
            <a:gd name="adj2" fmla="val -4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אני בנקודה </a:t>
          </a:r>
          <a:r>
            <a:rPr lang="en-US" sz="1100"/>
            <a:t>C</a:t>
          </a:r>
          <a:r>
            <a:rPr lang="he-IL" sz="1100" baseline="0"/>
            <a:t> כי נתון שמייצרים 16 תמרים</a:t>
          </a:r>
          <a:endParaRPr lang="en-US" sz="1100"/>
        </a:p>
      </xdr:txBody>
    </xdr:sp>
    <xdr:clientData/>
  </xdr:twoCellAnchor>
  <xdr:oneCellAnchor>
    <xdr:from>
      <xdr:col>7</xdr:col>
      <xdr:colOff>662449</xdr:colOff>
      <xdr:row>175</xdr:row>
      <xdr:rowOff>49701</xdr:rowOff>
    </xdr:from>
    <xdr:ext cx="1668156"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r>
                      <a:rPr lang="en-US" sz="1100" b="0" i="1">
                        <a:latin typeface="Cambria Math" panose="02040503050406030204" pitchFamily="18" charset="0"/>
                      </a:rPr>
                      <m:t>=20−14=6</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𝑌_𝑀𝐴𝑋−𝑌_𝐶=20−14=6</a:t>
              </a:r>
              <a:endParaRPr lang="en-US" sz="1100"/>
            </a:p>
          </xdr:txBody>
        </xdr:sp>
      </mc:Fallback>
    </mc:AlternateContent>
    <xdr:clientData/>
  </xdr:oneCellAnchor>
  <xdr:oneCellAnchor>
    <xdr:from>
      <xdr:col>7</xdr:col>
      <xdr:colOff>721008</xdr:colOff>
      <xdr:row>179</xdr:row>
      <xdr:rowOff>5782</xdr:rowOff>
    </xdr:from>
    <xdr:ext cx="1763314"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16</m:t>
                        </m:r>
                      </m:den>
                    </m:f>
                    <m:r>
                      <a:rPr lang="en-US" sz="1100" b="0" i="1">
                        <a:latin typeface="Cambria Math" panose="02040503050406030204" pitchFamily="18" charset="0"/>
                      </a:rPr>
                      <m:t>=0.375</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𝑌_𝑀𝐴𝑋−𝑌_𝐶</a:t>
              </a:r>
              <a:r>
                <a:rPr lang="he-IL" sz="1100" b="0" i="0">
                  <a:latin typeface="Cambria Math" panose="02040503050406030204" pitchFamily="18" charset="0"/>
                </a:rPr>
                <a:t>)/</a:t>
              </a:r>
              <a:r>
                <a:rPr lang="en-US" sz="1100" b="0" i="0">
                  <a:latin typeface="Cambria Math" panose="02040503050406030204" pitchFamily="18" charset="0"/>
                </a:rPr>
                <a:t>𝑋=6/16=0.375</a:t>
              </a:r>
              <a:endParaRPr lang="en-US" sz="1100"/>
            </a:p>
          </xdr:txBody>
        </xdr:sp>
      </mc:Fallback>
    </mc:AlternateContent>
    <xdr:clientData/>
  </xdr:oneCellAnchor>
  <xdr:oneCellAnchor>
    <xdr:from>
      <xdr:col>7</xdr:col>
      <xdr:colOff>446513</xdr:colOff>
      <xdr:row>182</xdr:row>
      <xdr:rowOff>38722</xdr:rowOff>
    </xdr:from>
    <xdr:ext cx="1898733"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(𝑌_2−𝑌_1)/(𝑋_2−𝑋_1 )=(18−14)/(8−16)=−0.5</a:t>
              </a:r>
              <a:endParaRPr lang="en-US" sz="1100"/>
            </a:p>
          </xdr:txBody>
        </xdr:sp>
      </mc:Fallback>
    </mc:AlternateContent>
    <xdr:clientData/>
  </xdr:oneCellAnchor>
  <xdr:twoCellAnchor editAs="oneCell">
    <xdr:from>
      <xdr:col>4</xdr:col>
      <xdr:colOff>33936</xdr:colOff>
      <xdr:row>21</xdr:row>
      <xdr:rowOff>50131</xdr:rowOff>
    </xdr:from>
    <xdr:to>
      <xdr:col>4</xdr:col>
      <xdr:colOff>812800</xdr:colOff>
      <xdr:row>24</xdr:row>
      <xdr:rowOff>161757</xdr:rowOff>
    </xdr:to>
    <xdr:pic>
      <xdr:nvPicPr>
        <xdr:cNvPr id="219" name="Picture 218">
          <a:extLst>
            <a:ext uri="{FF2B5EF4-FFF2-40B4-BE49-F238E27FC236}">
              <a16:creationId xmlns:a16="http://schemas.microsoft.com/office/drawing/2014/main" id="{D30A2DB5-0892-63E9-6235-81E4C554E122}"/>
            </a:ext>
          </a:extLst>
        </xdr:cNvPr>
        <xdr:cNvPicPr>
          <a:picLocks noChangeAspect="1"/>
        </xdr:cNvPicPr>
      </xdr:nvPicPr>
      <xdr:blipFill>
        <a:blip xmlns:r="http://schemas.openxmlformats.org/officeDocument/2006/relationships" r:embed="rId5"/>
        <a:stretch>
          <a:fillRect/>
        </a:stretch>
      </xdr:blipFill>
      <xdr:spPr>
        <a:xfrm>
          <a:off x="13520877200" y="4331368"/>
          <a:ext cx="778864" cy="723231"/>
        </a:xfrm>
        <a:prstGeom prst="rect">
          <a:avLst/>
        </a:prstGeom>
      </xdr:spPr>
    </xdr:pic>
    <xdr:clientData/>
  </xdr:twoCellAnchor>
  <xdr:twoCellAnchor>
    <xdr:from>
      <xdr:col>12</xdr:col>
      <xdr:colOff>382366</xdr:colOff>
      <xdr:row>59</xdr:row>
      <xdr:rowOff>195735</xdr:rowOff>
    </xdr:from>
    <xdr:to>
      <xdr:col>12</xdr:col>
      <xdr:colOff>386918</xdr:colOff>
      <xdr:row>73</xdr:row>
      <xdr:rowOff>191183</xdr:rowOff>
    </xdr:to>
    <xdr:cxnSp macro="">
      <xdr:nvCxnSpPr>
        <xdr:cNvPr id="236" name="Straight Arrow Connector 235">
          <a:extLst>
            <a:ext uri="{FF2B5EF4-FFF2-40B4-BE49-F238E27FC236}">
              <a16:creationId xmlns:a16="http://schemas.microsoft.com/office/drawing/2014/main" id="{9D726C1F-B8E2-7275-7F46-A251F4D6B8EE}"/>
            </a:ext>
          </a:extLst>
        </xdr:cNvPr>
        <xdr:cNvCxnSpPr/>
      </xdr:nvCxnSpPr>
      <xdr:spPr>
        <a:xfrm flipH="1" flipV="1">
          <a:off x="13488615376" y="12281219"/>
          <a:ext cx="4552" cy="286319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122905</xdr:colOff>
      <xdr:row>71</xdr:row>
      <xdr:rowOff>168423</xdr:rowOff>
    </xdr:from>
    <xdr:to>
      <xdr:col>12</xdr:col>
      <xdr:colOff>660037</xdr:colOff>
      <xdr:row>71</xdr:row>
      <xdr:rowOff>172975</xdr:rowOff>
    </xdr:to>
    <xdr:cxnSp macro="">
      <xdr:nvCxnSpPr>
        <xdr:cNvPr id="243" name="Straight Arrow Connector 242">
          <a:extLst>
            <a:ext uri="{FF2B5EF4-FFF2-40B4-BE49-F238E27FC236}">
              <a16:creationId xmlns:a16="http://schemas.microsoft.com/office/drawing/2014/main" id="{35CBF0B0-E325-C11A-14F7-38874DEEADD0}"/>
            </a:ext>
          </a:extLst>
        </xdr:cNvPr>
        <xdr:cNvCxnSpPr/>
      </xdr:nvCxnSpPr>
      <xdr:spPr>
        <a:xfrm flipV="1">
          <a:off x="13488342257" y="14711971"/>
          <a:ext cx="3008853" cy="455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323190</xdr:colOff>
      <xdr:row>65</xdr:row>
      <xdr:rowOff>31864</xdr:rowOff>
    </xdr:from>
    <xdr:to>
      <xdr:col>12</xdr:col>
      <xdr:colOff>455197</xdr:colOff>
      <xdr:row>65</xdr:row>
      <xdr:rowOff>186631</xdr:rowOff>
    </xdr:to>
    <xdr:sp macro="" textlink="">
      <xdr:nvSpPr>
        <xdr:cNvPr id="256" name="Oval 255">
          <a:extLst>
            <a:ext uri="{FF2B5EF4-FFF2-40B4-BE49-F238E27FC236}">
              <a16:creationId xmlns:a16="http://schemas.microsoft.com/office/drawing/2014/main" id="{8A20CC3F-6C56-CEFA-8C7D-B646FA4F368C}"/>
            </a:ext>
          </a:extLst>
        </xdr:cNvPr>
        <xdr:cNvSpPr/>
      </xdr:nvSpPr>
      <xdr:spPr>
        <a:xfrm>
          <a:off x="13488547097" y="13346380"/>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528029</xdr:colOff>
      <xdr:row>65</xdr:row>
      <xdr:rowOff>122998</xdr:rowOff>
    </xdr:from>
    <xdr:to>
      <xdr:col>12</xdr:col>
      <xdr:colOff>374386</xdr:colOff>
      <xdr:row>66</xdr:row>
      <xdr:rowOff>63727</xdr:rowOff>
    </xdr:to>
    <xdr:cxnSp macro="">
      <xdr:nvCxnSpPr>
        <xdr:cNvPr id="258" name="Straight Connector 257">
          <a:extLst>
            <a:ext uri="{FF2B5EF4-FFF2-40B4-BE49-F238E27FC236}">
              <a16:creationId xmlns:a16="http://schemas.microsoft.com/office/drawing/2014/main" id="{14AAC59B-53DA-B56C-75EF-AA1FDAE0A3D6}"/>
            </a:ext>
          </a:extLst>
        </xdr:cNvPr>
        <xdr:cNvCxnSpPr/>
      </xdr:nvCxnSpPr>
      <xdr:spPr>
        <a:xfrm>
          <a:off x="13488627908" y="13437514"/>
          <a:ext cx="670264" cy="14556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405125</xdr:colOff>
      <xdr:row>66</xdr:row>
      <xdr:rowOff>9104</xdr:rowOff>
    </xdr:from>
    <xdr:to>
      <xdr:col>11</xdr:col>
      <xdr:colOff>537132</xdr:colOff>
      <xdr:row>66</xdr:row>
      <xdr:rowOff>163871</xdr:rowOff>
    </xdr:to>
    <xdr:sp macro="" textlink="">
      <xdr:nvSpPr>
        <xdr:cNvPr id="259" name="Oval 258">
          <a:extLst>
            <a:ext uri="{FF2B5EF4-FFF2-40B4-BE49-F238E27FC236}">
              <a16:creationId xmlns:a16="http://schemas.microsoft.com/office/drawing/2014/main" id="{FBA5E523-C734-9BD8-6D41-4362A8BFF774}"/>
            </a:ext>
          </a:extLst>
        </xdr:cNvPr>
        <xdr:cNvSpPr/>
      </xdr:nvSpPr>
      <xdr:spPr>
        <a:xfrm>
          <a:off x="13489289069" y="1352845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528029</xdr:colOff>
      <xdr:row>65</xdr:row>
      <xdr:rowOff>32136</xdr:rowOff>
    </xdr:from>
    <xdr:ext cx="1386352" cy="172098"/>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8,9</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8,9</a:t>
              </a:r>
              <a:endParaRPr lang="en-US" sz="1100"/>
            </a:p>
          </xdr:txBody>
        </xdr:sp>
      </mc:Fallback>
    </mc:AlternateContent>
    <xdr:clientData/>
  </xdr:oneCellAnchor>
  <xdr:oneCellAnchor>
    <xdr:from>
      <xdr:col>11</xdr:col>
      <xdr:colOff>118351</xdr:colOff>
      <xdr:row>65</xdr:row>
      <xdr:rowOff>34832</xdr:rowOff>
    </xdr:from>
    <xdr:ext cx="1386352" cy="93872"/>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0.25</m:t>
                    </m:r>
                  </m:oMath>
                </m:oMathPara>
              </a14:m>
              <a:endParaRPr lang="en-US" sz="600"/>
            </a:p>
          </xdr:txBody>
        </xdr:sp>
      </mc:Choice>
      <mc:Fallback xmlns="">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0.25</a:t>
              </a:r>
              <a:endParaRPr lang="en-US" sz="600"/>
            </a:p>
          </xdr:txBody>
        </xdr:sp>
      </mc:Fallback>
    </mc:AlternateContent>
    <xdr:clientData/>
  </xdr:oneCellAnchor>
  <xdr:twoCellAnchor>
    <xdr:from>
      <xdr:col>10</xdr:col>
      <xdr:colOff>805699</xdr:colOff>
      <xdr:row>66</xdr:row>
      <xdr:rowOff>104789</xdr:rowOff>
    </xdr:from>
    <xdr:to>
      <xdr:col>11</xdr:col>
      <xdr:colOff>419906</xdr:colOff>
      <xdr:row>67</xdr:row>
      <xdr:rowOff>182078</xdr:rowOff>
    </xdr:to>
    <xdr:cxnSp macro="">
      <xdr:nvCxnSpPr>
        <xdr:cNvPr id="263" name="Straight Connector 262">
          <a:extLst>
            <a:ext uri="{FF2B5EF4-FFF2-40B4-BE49-F238E27FC236}">
              <a16:creationId xmlns:a16="http://schemas.microsoft.com/office/drawing/2014/main" id="{C4F8EC47-07F3-71FA-F655-508786F49557}"/>
            </a:ext>
          </a:extLst>
        </xdr:cNvPr>
        <xdr:cNvCxnSpPr/>
      </xdr:nvCxnSpPr>
      <xdr:spPr>
        <a:xfrm>
          <a:off x="13489406295" y="13624144"/>
          <a:ext cx="438114" cy="2821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687347</xdr:colOff>
      <xdr:row>67</xdr:row>
      <xdr:rowOff>136559</xdr:rowOff>
    </xdr:from>
    <xdr:to>
      <xdr:col>10</xdr:col>
      <xdr:colOff>819354</xdr:colOff>
      <xdr:row>68</xdr:row>
      <xdr:rowOff>86488</xdr:rowOff>
    </xdr:to>
    <xdr:sp macro="" textlink="">
      <xdr:nvSpPr>
        <xdr:cNvPr id="265" name="Oval 264">
          <a:extLst>
            <a:ext uri="{FF2B5EF4-FFF2-40B4-BE49-F238E27FC236}">
              <a16:creationId xmlns:a16="http://schemas.microsoft.com/office/drawing/2014/main" id="{FA887719-EA48-3151-0E1B-CD4D43DA9BDE}"/>
            </a:ext>
          </a:extLst>
        </xdr:cNvPr>
        <xdr:cNvSpPr/>
      </xdr:nvSpPr>
      <xdr:spPr>
        <a:xfrm>
          <a:off x="13489830754" y="13860753"/>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814804</xdr:colOff>
      <xdr:row>66</xdr:row>
      <xdr:rowOff>159591</xdr:rowOff>
    </xdr:from>
    <xdr:ext cx="1386352" cy="172098"/>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r>
                      <a:rPr lang="en-US" sz="1100" b="0" i="0">
                        <a:latin typeface="Cambria Math" panose="02040503050406030204" pitchFamily="18" charset="0"/>
                      </a:rPr>
                      <m:t>7</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12,7</a:t>
              </a:r>
              <a:endParaRPr lang="en-US" sz="1100"/>
            </a:p>
          </xdr:txBody>
        </xdr:sp>
      </mc:Fallback>
    </mc:AlternateContent>
    <xdr:clientData/>
  </xdr:oneCellAnchor>
  <xdr:oneCellAnchor>
    <xdr:from>
      <xdr:col>11</xdr:col>
      <xdr:colOff>1788</xdr:colOff>
      <xdr:row>66</xdr:row>
      <xdr:rowOff>133085</xdr:rowOff>
    </xdr:from>
    <xdr:ext cx="330495" cy="93872"/>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0.5</m:t>
                    </m:r>
                  </m:oMath>
                </m:oMathPara>
              </a14:m>
              <a:endParaRPr lang="en-US" sz="600"/>
            </a:p>
          </xdr:txBody>
        </xdr:sp>
      </mc:Choice>
      <mc:Fallback xmlns="">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0.5</a:t>
              </a:r>
              <a:endParaRPr lang="en-US" sz="600"/>
            </a:p>
          </xdr:txBody>
        </xdr:sp>
      </mc:Fallback>
    </mc:AlternateContent>
    <xdr:clientData/>
  </xdr:oneCellAnchor>
  <xdr:twoCellAnchor>
    <xdr:from>
      <xdr:col>10</xdr:col>
      <xdr:colOff>514373</xdr:colOff>
      <xdr:row>68</xdr:row>
      <xdr:rowOff>59269</xdr:rowOff>
    </xdr:from>
    <xdr:to>
      <xdr:col>10</xdr:col>
      <xdr:colOff>706680</xdr:colOff>
      <xdr:row>69</xdr:row>
      <xdr:rowOff>163871</xdr:rowOff>
    </xdr:to>
    <xdr:cxnSp macro="">
      <xdr:nvCxnSpPr>
        <xdr:cNvPr id="268" name="Straight Connector 267">
          <a:extLst>
            <a:ext uri="{FF2B5EF4-FFF2-40B4-BE49-F238E27FC236}">
              <a16:creationId xmlns:a16="http://schemas.microsoft.com/office/drawing/2014/main" id="{1A50E0B4-7B8E-2EE3-8065-7C1DCD8DAF87}"/>
            </a:ext>
          </a:extLst>
        </xdr:cNvPr>
        <xdr:cNvCxnSpPr/>
      </xdr:nvCxnSpPr>
      <xdr:spPr>
        <a:xfrm>
          <a:off x="13489943428" y="13988301"/>
          <a:ext cx="192307" cy="3094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423333</xdr:colOff>
      <xdr:row>69</xdr:row>
      <xdr:rowOff>109248</xdr:rowOff>
    </xdr:from>
    <xdr:to>
      <xdr:col>10</xdr:col>
      <xdr:colOff>555340</xdr:colOff>
      <xdr:row>70</xdr:row>
      <xdr:rowOff>59176</xdr:rowOff>
    </xdr:to>
    <xdr:sp macro="" textlink="">
      <xdr:nvSpPr>
        <xdr:cNvPr id="270" name="Oval 269">
          <a:extLst>
            <a:ext uri="{FF2B5EF4-FFF2-40B4-BE49-F238E27FC236}">
              <a16:creationId xmlns:a16="http://schemas.microsoft.com/office/drawing/2014/main" id="{B52215C6-2100-71BE-822A-C6E173F73D82}"/>
            </a:ext>
          </a:extLst>
        </xdr:cNvPr>
        <xdr:cNvSpPr/>
      </xdr:nvSpPr>
      <xdr:spPr>
        <a:xfrm>
          <a:off x="13490094768" y="1424311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414230</xdr:colOff>
      <xdr:row>69</xdr:row>
      <xdr:rowOff>9376</xdr:rowOff>
    </xdr:from>
    <xdr:ext cx="1386352"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16,3</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16,3</a:t>
              </a:r>
              <a:endParaRPr lang="en-US" sz="1100"/>
            </a:p>
          </xdr:txBody>
        </xdr:sp>
      </mc:Fallback>
    </mc:AlternateContent>
    <xdr:clientData/>
  </xdr:oneCellAnchor>
  <xdr:oneCellAnchor>
    <xdr:from>
      <xdr:col>10</xdr:col>
      <xdr:colOff>511569</xdr:colOff>
      <xdr:row>67</xdr:row>
      <xdr:rowOff>201403</xdr:rowOff>
    </xdr:from>
    <xdr:ext cx="93872" cy="330495"/>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m:t>
                    </m:r>
                  </m:oMath>
                </m:oMathPara>
              </a14:m>
              <a:endParaRPr lang="en-US" sz="600"/>
            </a:p>
          </xdr:txBody>
        </xdr:sp>
      </mc:Choice>
      <mc:Fallback xmlns="">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a:t>
              </a:r>
              <a:endParaRPr lang="en-US" sz="600"/>
            </a:p>
          </xdr:txBody>
        </xdr:sp>
      </mc:Fallback>
    </mc:AlternateContent>
    <xdr:clientData/>
  </xdr:oneCellAnchor>
  <xdr:twoCellAnchor>
    <xdr:from>
      <xdr:col>10</xdr:col>
      <xdr:colOff>396022</xdr:colOff>
      <xdr:row>70</xdr:row>
      <xdr:rowOff>59269</xdr:rowOff>
    </xdr:from>
    <xdr:to>
      <xdr:col>10</xdr:col>
      <xdr:colOff>469978</xdr:colOff>
      <xdr:row>71</xdr:row>
      <xdr:rowOff>163871</xdr:rowOff>
    </xdr:to>
    <xdr:cxnSp macro="">
      <xdr:nvCxnSpPr>
        <xdr:cNvPr id="273" name="Straight Connector 272">
          <a:extLst>
            <a:ext uri="{FF2B5EF4-FFF2-40B4-BE49-F238E27FC236}">
              <a16:creationId xmlns:a16="http://schemas.microsoft.com/office/drawing/2014/main" id="{05D81D7C-B8FA-F5D2-871C-1BAE118BEF43}"/>
            </a:ext>
          </a:extLst>
        </xdr:cNvPr>
        <xdr:cNvCxnSpPr/>
      </xdr:nvCxnSpPr>
      <xdr:spPr>
        <a:xfrm>
          <a:off x="13490180130" y="14397979"/>
          <a:ext cx="73956" cy="30944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10</xdr:col>
      <xdr:colOff>338595</xdr:colOff>
      <xdr:row>70</xdr:row>
      <xdr:rowOff>37532</xdr:rowOff>
    </xdr:from>
    <xdr:ext cx="93872" cy="330495"/>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3</m:t>
                    </m:r>
                  </m:oMath>
                </m:oMathPara>
              </a14:m>
              <a:endParaRPr lang="en-US" sz="600"/>
            </a:p>
          </xdr:txBody>
        </xdr:sp>
      </mc:Choice>
      <mc:Fallback xmlns="">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3</a:t>
              </a:r>
              <a:endParaRPr lang="en-US" sz="600"/>
            </a:p>
          </xdr:txBody>
        </xdr:sp>
      </mc:Fallback>
    </mc:AlternateContent>
    <xdr:clientData/>
  </xdr:oneCellAnchor>
  <xdr:twoCellAnchor editAs="oneCell">
    <xdr:from>
      <xdr:col>7</xdr:col>
      <xdr:colOff>509366</xdr:colOff>
      <xdr:row>60</xdr:row>
      <xdr:rowOff>151807</xdr:rowOff>
    </xdr:from>
    <xdr:to>
      <xdr:col>8</xdr:col>
      <xdr:colOff>93084</xdr:colOff>
      <xdr:row>63</xdr:row>
      <xdr:rowOff>25473</xdr:rowOff>
    </xdr:to>
    <xdr:pic>
      <xdr:nvPicPr>
        <xdr:cNvPr id="276" name="Picture 275">
          <a:extLst>
            <a:ext uri="{FF2B5EF4-FFF2-40B4-BE49-F238E27FC236}">
              <a16:creationId xmlns:a16="http://schemas.microsoft.com/office/drawing/2014/main" id="{02D42B6D-81E9-8E40-D8A2-07F6A22FC4FF}"/>
            </a:ext>
          </a:extLst>
        </xdr:cNvPr>
        <xdr:cNvPicPr>
          <a:picLocks noChangeAspect="1"/>
        </xdr:cNvPicPr>
      </xdr:nvPicPr>
      <xdr:blipFill>
        <a:blip xmlns:r="http://schemas.openxmlformats.org/officeDocument/2006/relationships" r:embed="rId6"/>
        <a:stretch>
          <a:fillRect/>
        </a:stretch>
      </xdr:blipFill>
      <xdr:spPr>
        <a:xfrm>
          <a:off x="13521326625" y="12370466"/>
          <a:ext cx="409403" cy="484599"/>
        </a:xfrm>
        <a:prstGeom prst="rect">
          <a:avLst/>
        </a:prstGeom>
      </xdr:spPr>
    </xdr:pic>
    <xdr:clientData/>
  </xdr:twoCellAnchor>
  <xdr:twoCellAnchor>
    <xdr:from>
      <xdr:col>8</xdr:col>
      <xdr:colOff>129592</xdr:colOff>
      <xdr:row>57</xdr:row>
      <xdr:rowOff>81457</xdr:rowOff>
    </xdr:from>
    <xdr:to>
      <xdr:col>10</xdr:col>
      <xdr:colOff>151808</xdr:colOff>
      <xdr:row>62</xdr:row>
      <xdr:rowOff>118482</xdr:rowOff>
    </xdr:to>
    <xdr:sp macro="" textlink="">
      <xdr:nvSpPr>
        <xdr:cNvPr id="277" name="Rounded Rectangular Callout 276">
          <a:extLst>
            <a:ext uri="{FF2B5EF4-FFF2-40B4-BE49-F238E27FC236}">
              <a16:creationId xmlns:a16="http://schemas.microsoft.com/office/drawing/2014/main" id="{96782FC5-7C71-1D51-5080-66756CBBB154}"/>
            </a:ext>
          </a:extLst>
        </xdr:cNvPr>
        <xdr:cNvSpPr/>
      </xdr:nvSpPr>
      <xdr:spPr>
        <a:xfrm>
          <a:off x="13519616531" y="11689183"/>
          <a:ext cx="1673586" cy="1055247"/>
        </a:xfrm>
        <a:prstGeom prst="wedgeRoundRectCallout">
          <a:avLst>
            <a:gd name="adj1" fmla="val 55052"/>
            <a:gd name="adj2" fmla="val 4242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עובד</a:t>
          </a:r>
          <a:r>
            <a:rPr lang="he-IL" sz="1100" baseline="0"/>
            <a:t> שעלותו השולית בייצור מוצר היא הנמוכה ביותר = עובד שיש לו יתרון יחסי בייצור אותו המוצר.</a:t>
          </a:r>
          <a:endParaRPr lang="en-US" sz="1100"/>
        </a:p>
      </xdr:txBody>
    </xdr:sp>
    <xdr:clientData/>
  </xdr:twoCellAnchor>
  <xdr:twoCellAnchor>
    <xdr:from>
      <xdr:col>5</xdr:col>
      <xdr:colOff>379295</xdr:colOff>
      <xdr:row>327</xdr:row>
      <xdr:rowOff>110806</xdr:rowOff>
    </xdr:from>
    <xdr:to>
      <xdr:col>5</xdr:col>
      <xdr:colOff>379295</xdr:colOff>
      <xdr:row>341</xdr:row>
      <xdr:rowOff>63926</xdr:rowOff>
    </xdr:to>
    <xdr:cxnSp macro="">
      <xdr:nvCxnSpPr>
        <xdr:cNvPr id="279" name="Straight Arrow Connector 278">
          <a:extLst>
            <a:ext uri="{FF2B5EF4-FFF2-40B4-BE49-F238E27FC236}">
              <a16:creationId xmlns:a16="http://schemas.microsoft.com/office/drawing/2014/main" id="{E5A3C5A4-EBF1-DA58-18A8-0F2EE334339A}"/>
            </a:ext>
          </a:extLst>
        </xdr:cNvPr>
        <xdr:cNvCxnSpPr/>
      </xdr:nvCxnSpPr>
      <xdr:spPr>
        <a:xfrm flipV="1">
          <a:off x="13541426141" y="67297215"/>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264228</xdr:colOff>
      <xdr:row>338</xdr:row>
      <xdr:rowOff>89496</xdr:rowOff>
    </xdr:from>
    <xdr:to>
      <xdr:col>5</xdr:col>
      <xdr:colOff>711712</xdr:colOff>
      <xdr:row>338</xdr:row>
      <xdr:rowOff>106543</xdr:rowOff>
    </xdr:to>
    <xdr:cxnSp macro="">
      <xdr:nvCxnSpPr>
        <xdr:cNvPr id="280" name="Straight Arrow Connector 279">
          <a:extLst>
            <a:ext uri="{FF2B5EF4-FFF2-40B4-BE49-F238E27FC236}">
              <a16:creationId xmlns:a16="http://schemas.microsoft.com/office/drawing/2014/main" id="{85F9C5BA-79DC-6CFF-3B73-4DB7463129A6}"/>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326</xdr:row>
      <xdr:rowOff>105350</xdr:rowOff>
    </xdr:from>
    <xdr:ext cx="1526547" cy="17209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337</xdr:row>
      <xdr:rowOff>194847</xdr:rowOff>
    </xdr:from>
    <xdr:ext cx="1526547" cy="172098"/>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329</xdr:row>
      <xdr:rowOff>98020</xdr:rowOff>
    </xdr:from>
    <xdr:to>
      <xdr:col>5</xdr:col>
      <xdr:colOff>392080</xdr:colOff>
      <xdr:row>330</xdr:row>
      <xdr:rowOff>178993</xdr:rowOff>
    </xdr:to>
    <xdr:cxnSp macro="">
      <xdr:nvCxnSpPr>
        <xdr:cNvPr id="286" name="Straight Connector 285">
          <a:extLst>
            <a:ext uri="{FF2B5EF4-FFF2-40B4-BE49-F238E27FC236}">
              <a16:creationId xmlns:a16="http://schemas.microsoft.com/office/drawing/2014/main" id="{62E06D37-A663-862F-3CAE-5A58D440307D}"/>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330</xdr:row>
      <xdr:rowOff>178993</xdr:rowOff>
    </xdr:from>
    <xdr:to>
      <xdr:col>4</xdr:col>
      <xdr:colOff>55402</xdr:colOff>
      <xdr:row>333</xdr:row>
      <xdr:rowOff>63926</xdr:rowOff>
    </xdr:to>
    <xdr:cxnSp macro="">
      <xdr:nvCxnSpPr>
        <xdr:cNvPr id="287" name="Straight Connector 286">
          <a:extLst>
            <a:ext uri="{FF2B5EF4-FFF2-40B4-BE49-F238E27FC236}">
              <a16:creationId xmlns:a16="http://schemas.microsoft.com/office/drawing/2014/main" id="{7912A3B6-BD13-AE3A-6599-1E58DEA37759}"/>
            </a:ext>
          </a:extLst>
        </xdr:cNvPr>
        <xdr:cNvCxnSpPr/>
      </xdr:nvCxnSpPr>
      <xdr:spPr>
        <a:xfrm>
          <a:off x="13542576813" y="67979094"/>
          <a:ext cx="694664" cy="4986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333</xdr:row>
      <xdr:rowOff>55403</xdr:rowOff>
    </xdr:from>
    <xdr:to>
      <xdr:col>3</xdr:col>
      <xdr:colOff>196039</xdr:colOff>
      <xdr:row>336</xdr:row>
      <xdr:rowOff>63926</xdr:rowOff>
    </xdr:to>
    <xdr:cxnSp macro="">
      <xdr:nvCxnSpPr>
        <xdr:cNvPr id="289" name="Straight Connector 288">
          <a:extLst>
            <a:ext uri="{FF2B5EF4-FFF2-40B4-BE49-F238E27FC236}">
              <a16:creationId xmlns:a16="http://schemas.microsoft.com/office/drawing/2014/main" id="{E5EACCD5-D624-8B72-72F4-3DF59F37E379}"/>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336</xdr:row>
      <xdr:rowOff>55403</xdr:rowOff>
    </xdr:from>
    <xdr:to>
      <xdr:col>2</xdr:col>
      <xdr:colOff>652046</xdr:colOff>
      <xdr:row>338</xdr:row>
      <xdr:rowOff>85235</xdr:rowOff>
    </xdr:to>
    <xdr:cxnSp macro="">
      <xdr:nvCxnSpPr>
        <xdr:cNvPr id="293" name="Straight Connector 292">
          <a:extLst>
            <a:ext uri="{FF2B5EF4-FFF2-40B4-BE49-F238E27FC236}">
              <a16:creationId xmlns:a16="http://schemas.microsoft.com/office/drawing/2014/main" id="{2F694400-9BC1-91A5-DDD8-0BEFA2B8593E}"/>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328</xdr:row>
      <xdr:rowOff>203371</xdr:rowOff>
    </xdr:from>
    <xdr:ext cx="1518024" cy="172098"/>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330</xdr:row>
      <xdr:rowOff>20116</xdr:rowOff>
    </xdr:from>
    <xdr:ext cx="1518024" cy="172098"/>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332</xdr:row>
      <xdr:rowOff>101090</xdr:rowOff>
    </xdr:from>
    <xdr:ext cx="1518024" cy="172098"/>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335</xdr:row>
      <xdr:rowOff>130922</xdr:rowOff>
    </xdr:from>
    <xdr:ext cx="1518024" cy="172098"/>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338</xdr:row>
      <xdr:rowOff>135183</xdr:rowOff>
    </xdr:from>
    <xdr:ext cx="1518024" cy="172098"/>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329</xdr:row>
      <xdr:rowOff>61331</xdr:rowOff>
    </xdr:from>
    <xdr:ext cx="1518024" cy="140808"/>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331</xdr:row>
      <xdr:rowOff>78378</xdr:rowOff>
    </xdr:from>
    <xdr:ext cx="1518024" cy="140808"/>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330</xdr:row>
      <xdr:rowOff>165408</xdr:rowOff>
    </xdr:from>
    <xdr:ext cx="140808" cy="1518024"/>
    <mc:AlternateContent xmlns:mc="http://schemas.openxmlformats.org/markup-compatibility/2006" xmlns:a14="http://schemas.microsoft.com/office/drawing/2010/main">
      <mc:Choice Requires="a14">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oneCellAnchor>
    <xdr:from>
      <xdr:col>2</xdr:col>
      <xdr:colOff>424379</xdr:colOff>
      <xdr:row>333</xdr:row>
      <xdr:rowOff>131316</xdr:rowOff>
    </xdr:from>
    <xdr:ext cx="140808" cy="1518024"/>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m:t>
                    </m:r>
                  </m:oMath>
                </m:oMathPara>
              </a14:m>
              <a:endParaRPr lang="en-US" sz="900"/>
            </a:p>
          </xdr:txBody>
        </xdr:sp>
      </mc:Choice>
      <mc:Fallback xmlns="">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a:t>
              </a:r>
              <a:endParaRPr lang="en-US" sz="900"/>
            </a:p>
          </xdr:txBody>
        </xdr:sp>
      </mc:Fallback>
    </mc:AlternateContent>
    <xdr:clientData/>
  </xdr:oneCellAnchor>
  <xdr:twoCellAnchor>
    <xdr:from>
      <xdr:col>1</xdr:col>
      <xdr:colOff>264228</xdr:colOff>
      <xdr:row>377</xdr:row>
      <xdr:rowOff>89496</xdr:rowOff>
    </xdr:from>
    <xdr:to>
      <xdr:col>5</xdr:col>
      <xdr:colOff>711712</xdr:colOff>
      <xdr:row>377</xdr:row>
      <xdr:rowOff>106543</xdr:rowOff>
    </xdr:to>
    <xdr:cxnSp macro="">
      <xdr:nvCxnSpPr>
        <xdr:cNvPr id="305" name="Straight Arrow Connector 304">
          <a:extLst>
            <a:ext uri="{FF2B5EF4-FFF2-40B4-BE49-F238E27FC236}">
              <a16:creationId xmlns:a16="http://schemas.microsoft.com/office/drawing/2014/main" id="{B5C840D4-417D-7D4E-88F7-76E537B0BEC3}"/>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365</xdr:row>
      <xdr:rowOff>105350</xdr:rowOff>
    </xdr:from>
    <xdr:ext cx="1526547" cy="172098"/>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376</xdr:row>
      <xdr:rowOff>194847</xdr:rowOff>
    </xdr:from>
    <xdr:ext cx="1526547" cy="172098"/>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368</xdr:row>
      <xdr:rowOff>98020</xdr:rowOff>
    </xdr:from>
    <xdr:to>
      <xdr:col>5</xdr:col>
      <xdr:colOff>392080</xdr:colOff>
      <xdr:row>369</xdr:row>
      <xdr:rowOff>178993</xdr:rowOff>
    </xdr:to>
    <xdr:cxnSp macro="">
      <xdr:nvCxnSpPr>
        <xdr:cNvPr id="308" name="Straight Connector 307">
          <a:extLst>
            <a:ext uri="{FF2B5EF4-FFF2-40B4-BE49-F238E27FC236}">
              <a16:creationId xmlns:a16="http://schemas.microsoft.com/office/drawing/2014/main" id="{0DB546EA-8945-D545-AA05-BD4DFA56B5B1}"/>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369</xdr:row>
      <xdr:rowOff>178993</xdr:rowOff>
    </xdr:from>
    <xdr:to>
      <xdr:col>4</xdr:col>
      <xdr:colOff>55402</xdr:colOff>
      <xdr:row>372</xdr:row>
      <xdr:rowOff>63926</xdr:rowOff>
    </xdr:to>
    <xdr:cxnSp macro="">
      <xdr:nvCxnSpPr>
        <xdr:cNvPr id="309" name="Straight Connector 308">
          <a:extLst>
            <a:ext uri="{FF2B5EF4-FFF2-40B4-BE49-F238E27FC236}">
              <a16:creationId xmlns:a16="http://schemas.microsoft.com/office/drawing/2014/main" id="{2135D5A7-E18A-5540-9039-2BD04C28E499}"/>
            </a:ext>
          </a:extLst>
        </xdr:cNvPr>
        <xdr:cNvCxnSpPr/>
      </xdr:nvCxnSpPr>
      <xdr:spPr>
        <a:xfrm>
          <a:off x="13542576813" y="67979094"/>
          <a:ext cx="694664" cy="498624"/>
        </a:xfrm>
        <a:prstGeom prst="line">
          <a:avLst/>
        </a:prstGeom>
        <a:ln w="38100">
          <a:solidFill>
            <a:srgbClr val="FF0000"/>
          </a:solidFill>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372</xdr:row>
      <xdr:rowOff>55403</xdr:rowOff>
    </xdr:from>
    <xdr:to>
      <xdr:col>3</xdr:col>
      <xdr:colOff>196039</xdr:colOff>
      <xdr:row>375</xdr:row>
      <xdr:rowOff>63926</xdr:rowOff>
    </xdr:to>
    <xdr:cxnSp macro="">
      <xdr:nvCxnSpPr>
        <xdr:cNvPr id="310" name="Straight Connector 309">
          <a:extLst>
            <a:ext uri="{FF2B5EF4-FFF2-40B4-BE49-F238E27FC236}">
              <a16:creationId xmlns:a16="http://schemas.microsoft.com/office/drawing/2014/main" id="{2DC39697-FEB4-5B44-B9B9-980C63448F6E}"/>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375</xdr:row>
      <xdr:rowOff>55403</xdr:rowOff>
    </xdr:from>
    <xdr:to>
      <xdr:col>2</xdr:col>
      <xdr:colOff>652046</xdr:colOff>
      <xdr:row>377</xdr:row>
      <xdr:rowOff>85235</xdr:rowOff>
    </xdr:to>
    <xdr:cxnSp macro="">
      <xdr:nvCxnSpPr>
        <xdr:cNvPr id="311" name="Straight Connector 310">
          <a:extLst>
            <a:ext uri="{FF2B5EF4-FFF2-40B4-BE49-F238E27FC236}">
              <a16:creationId xmlns:a16="http://schemas.microsoft.com/office/drawing/2014/main" id="{4358ED0D-F3EF-F840-A2BA-60FDBC785683}"/>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367</xdr:row>
      <xdr:rowOff>203371</xdr:rowOff>
    </xdr:from>
    <xdr:ext cx="1518024" cy="172098"/>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369</xdr:row>
      <xdr:rowOff>20116</xdr:rowOff>
    </xdr:from>
    <xdr:ext cx="1518024" cy="172098"/>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371</xdr:row>
      <xdr:rowOff>101090</xdr:rowOff>
    </xdr:from>
    <xdr:ext cx="1518024" cy="172098"/>
    <mc:AlternateContent xmlns:mc="http://schemas.openxmlformats.org/markup-compatibility/2006" xmlns:a14="http://schemas.microsoft.com/office/drawing/2010/main">
      <mc:Choice Requires="a14">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374</xdr:row>
      <xdr:rowOff>130922</xdr:rowOff>
    </xdr:from>
    <xdr:ext cx="1518024" cy="172098"/>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377</xdr:row>
      <xdr:rowOff>135183</xdr:rowOff>
    </xdr:from>
    <xdr:ext cx="1518024" cy="172098"/>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368</xdr:row>
      <xdr:rowOff>61331</xdr:rowOff>
    </xdr:from>
    <xdr:ext cx="1518024" cy="140808"/>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370</xdr:row>
      <xdr:rowOff>78378</xdr:rowOff>
    </xdr:from>
    <xdr:ext cx="1518024" cy="140808"/>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369</xdr:row>
      <xdr:rowOff>165408</xdr:rowOff>
    </xdr:from>
    <xdr:ext cx="140808" cy="1518024"/>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twoCellAnchor>
    <xdr:from>
      <xdr:col>5</xdr:col>
      <xdr:colOff>387819</xdr:colOff>
      <xdr:row>366</xdr:row>
      <xdr:rowOff>63927</xdr:rowOff>
    </xdr:from>
    <xdr:to>
      <xdr:col>5</xdr:col>
      <xdr:colOff>387819</xdr:colOff>
      <xdr:row>380</xdr:row>
      <xdr:rowOff>17047</xdr:rowOff>
    </xdr:to>
    <xdr:cxnSp macro="">
      <xdr:nvCxnSpPr>
        <xdr:cNvPr id="320" name="Straight Arrow Connector 319">
          <a:extLst>
            <a:ext uri="{FF2B5EF4-FFF2-40B4-BE49-F238E27FC236}">
              <a16:creationId xmlns:a16="http://schemas.microsoft.com/office/drawing/2014/main" id="{8BF4EA51-A546-9B4C-ACB2-45D6B6CB0548}"/>
            </a:ext>
          </a:extLst>
        </xdr:cNvPr>
        <xdr:cNvCxnSpPr/>
      </xdr:nvCxnSpPr>
      <xdr:spPr>
        <a:xfrm flipV="1">
          <a:off x="13541417617" y="75305034"/>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3</xdr:col>
      <xdr:colOff>592382</xdr:colOff>
      <xdr:row>370</xdr:row>
      <xdr:rowOff>197925</xdr:rowOff>
    </xdr:from>
    <xdr:to>
      <xdr:col>4</xdr:col>
      <xdr:colOff>280167</xdr:colOff>
      <xdr:row>373</xdr:row>
      <xdr:rowOff>76028</xdr:rowOff>
    </xdr:to>
    <xdr:pic>
      <xdr:nvPicPr>
        <xdr:cNvPr id="323" name="Picture 322">
          <a:extLst>
            <a:ext uri="{FF2B5EF4-FFF2-40B4-BE49-F238E27FC236}">
              <a16:creationId xmlns:a16="http://schemas.microsoft.com/office/drawing/2014/main" id="{68B44BF6-C44C-E937-7518-CC998C33549B}"/>
            </a:ext>
          </a:extLst>
        </xdr:cNvPr>
        <xdr:cNvPicPr>
          <a:picLocks noChangeAspect="1"/>
        </xdr:cNvPicPr>
      </xdr:nvPicPr>
      <xdr:blipFill>
        <a:blip xmlns:r="http://schemas.openxmlformats.org/officeDocument/2006/relationships" r:embed="rId7"/>
        <a:stretch>
          <a:fillRect/>
        </a:stretch>
      </xdr:blipFill>
      <xdr:spPr>
        <a:xfrm>
          <a:off x="13542352048" y="76257287"/>
          <a:ext cx="514563" cy="491795"/>
        </a:xfrm>
        <a:prstGeom prst="rect">
          <a:avLst/>
        </a:prstGeom>
      </xdr:spPr>
    </xdr:pic>
    <xdr:clientData/>
  </xdr:twoCellAnchor>
  <xdr:oneCellAnchor>
    <xdr:from>
      <xdr:col>3</xdr:col>
      <xdr:colOff>98021</xdr:colOff>
      <xdr:row>373</xdr:row>
      <xdr:rowOff>130921</xdr:rowOff>
    </xdr:from>
    <xdr:ext cx="1518024" cy="172098"/>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54,</m:t>
                    </m:r>
                    <m:r>
                      <a:rPr lang="he-IL" sz="1100" b="0" i="0">
                        <a:latin typeface="Cambria Math" panose="02040503050406030204" pitchFamily="18" charset="0"/>
                      </a:rPr>
                      <m:t>4.6</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54,4.6</a:t>
              </a:r>
              <a:endParaRPr lang="en-US" sz="1100"/>
            </a:p>
          </xdr:txBody>
        </xdr:sp>
      </mc:Fallback>
    </mc:AlternateContent>
    <xdr:clientData/>
  </xdr:oneCellAnchor>
  <xdr:oneCellAnchor>
    <xdr:from>
      <xdr:col>4</xdr:col>
      <xdr:colOff>77106</xdr:colOff>
      <xdr:row>437</xdr:row>
      <xdr:rowOff>23587</xdr:rowOff>
    </xdr:from>
    <xdr:ext cx="1416168" cy="172227"/>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𝑥=100−𝑥</a:t>
              </a:r>
              <a:endParaRPr lang="en-US" sz="1100"/>
            </a:p>
          </xdr:txBody>
        </xdr:sp>
      </mc:Fallback>
    </mc:AlternateContent>
    <xdr:clientData/>
  </xdr:oneCellAnchor>
  <xdr:oneCellAnchor>
    <xdr:from>
      <xdr:col>4</xdr:col>
      <xdr:colOff>86178</xdr:colOff>
      <xdr:row>439</xdr:row>
      <xdr:rowOff>19051</xdr:rowOff>
    </xdr:from>
    <xdr:ext cx="14161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m:t>
                    </m:r>
                    <m:r>
                      <a:rPr lang="en-US" sz="1100" b="0" i="1">
                        <a:latin typeface="Cambria Math" panose="02040503050406030204" pitchFamily="18" charset="0"/>
                      </a:rPr>
                      <m:t>100=2</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a:t>
              </a:r>
              <a:r>
                <a:rPr lang="en-US" sz="1100" b="0" i="0">
                  <a:latin typeface="Cambria Math" panose="02040503050406030204" pitchFamily="18" charset="0"/>
                </a:rPr>
                <a:t>100=2𝑥−𝑥</a:t>
              </a:r>
              <a:endParaRPr lang="en-US" sz="1100"/>
            </a:p>
          </xdr:txBody>
        </xdr:sp>
      </mc:Fallback>
    </mc:AlternateContent>
    <xdr:clientData/>
  </xdr:oneCellAnchor>
  <xdr:oneCellAnchor>
    <xdr:from>
      <xdr:col>4</xdr:col>
      <xdr:colOff>108857</xdr:colOff>
      <xdr:row>441</xdr:row>
      <xdr:rowOff>19052</xdr:rowOff>
    </xdr:from>
    <xdr:ext cx="1416168"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a:t>
              </a:r>
              <a:endParaRPr lang="en-US" sz="1100"/>
            </a:p>
          </xdr:txBody>
        </xdr:sp>
      </mc:Fallback>
    </mc:AlternateContent>
    <xdr:clientData/>
  </xdr:oneCellAnchor>
  <xdr:oneCellAnchor>
    <xdr:from>
      <xdr:col>3</xdr:col>
      <xdr:colOff>480786</xdr:colOff>
      <xdr:row>444</xdr:row>
      <xdr:rowOff>195944</xdr:rowOff>
    </xdr:from>
    <xdr:ext cx="1892417"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=150−2∗50=50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𝑥=150−2∗50=50</a:t>
              </a:r>
              <a:endParaRPr lang="en-US" sz="1100"/>
            </a:p>
          </xdr:txBody>
        </xdr:sp>
      </mc:Fallback>
    </mc:AlternateContent>
    <xdr:clientData/>
  </xdr:oneCellAnchor>
  <xdr:twoCellAnchor>
    <xdr:from>
      <xdr:col>3</xdr:col>
      <xdr:colOff>420637</xdr:colOff>
      <xdr:row>452</xdr:row>
      <xdr:rowOff>76847</xdr:rowOff>
    </xdr:from>
    <xdr:to>
      <xdr:col>3</xdr:col>
      <xdr:colOff>469172</xdr:colOff>
      <xdr:row>464</xdr:row>
      <xdr:rowOff>145605</xdr:rowOff>
    </xdr:to>
    <xdr:cxnSp macro="">
      <xdr:nvCxnSpPr>
        <xdr:cNvPr id="353" name="Straight Arrow Connector 352">
          <a:extLst>
            <a:ext uri="{FF2B5EF4-FFF2-40B4-BE49-F238E27FC236}">
              <a16:creationId xmlns:a16="http://schemas.microsoft.com/office/drawing/2014/main" id="{5651CB22-C608-E64F-BCAC-447BA69AC68D}"/>
            </a:ext>
          </a:extLst>
        </xdr:cNvPr>
        <xdr:cNvCxnSpPr/>
      </xdr:nvCxnSpPr>
      <xdr:spPr>
        <a:xfrm flipV="1">
          <a:off x="13522300328" y="403612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463</xdr:row>
      <xdr:rowOff>105159</xdr:rowOff>
    </xdr:from>
    <xdr:to>
      <xdr:col>3</xdr:col>
      <xdr:colOff>533884</xdr:colOff>
      <xdr:row>463</xdr:row>
      <xdr:rowOff>121337</xdr:rowOff>
    </xdr:to>
    <xdr:cxnSp macro="">
      <xdr:nvCxnSpPr>
        <xdr:cNvPr id="354" name="Straight Arrow Connector 353">
          <a:extLst>
            <a:ext uri="{FF2B5EF4-FFF2-40B4-BE49-F238E27FC236}">
              <a16:creationId xmlns:a16="http://schemas.microsoft.com/office/drawing/2014/main" id="{B0B367DC-9689-7447-94FE-7D3ABA2B7AEF}"/>
            </a:ext>
          </a:extLst>
        </xdr:cNvPr>
        <xdr:cNvCxnSpPr/>
      </xdr:nvCxnSpPr>
      <xdr:spPr>
        <a:xfrm flipV="1">
          <a:off x="13522235616" y="426247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455</xdr:row>
      <xdr:rowOff>138689</xdr:rowOff>
    </xdr:from>
    <xdr:ext cx="1307774"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463</xdr:row>
      <xdr:rowOff>166857</xdr:rowOff>
    </xdr:from>
    <xdr:ext cx="1307774"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463</xdr:row>
      <xdr:rowOff>148714</xdr:rowOff>
    </xdr:from>
    <xdr:ext cx="1307774" cy="172227"/>
    <mc:AlternateContent xmlns:mc="http://schemas.openxmlformats.org/markup-compatibility/2006" xmlns:a14="http://schemas.microsoft.com/office/drawing/2010/main">
      <mc:Choice Requires="a14">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453</xdr:row>
      <xdr:rowOff>62370</xdr:rowOff>
    </xdr:from>
    <xdr:ext cx="109582" cy="1416168"/>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457</xdr:row>
      <xdr:rowOff>87668</xdr:rowOff>
    </xdr:from>
    <xdr:ext cx="109582" cy="1416168"/>
    <mc:AlternateContent xmlns:mc="http://schemas.openxmlformats.org/markup-compatibility/2006" xmlns:a14="http://schemas.microsoft.com/office/drawing/2010/main">
      <mc:Choice Requires="a14">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457</xdr:row>
      <xdr:rowOff>132131</xdr:rowOff>
    </xdr:from>
    <xdr:ext cx="233163" cy="242945"/>
    <xdr:pic>
      <xdr:nvPicPr>
        <xdr:cNvPr id="360" name="Picture 359">
          <a:extLst>
            <a:ext uri="{FF2B5EF4-FFF2-40B4-BE49-F238E27FC236}">
              <a16:creationId xmlns:a16="http://schemas.microsoft.com/office/drawing/2014/main" id="{38BBFDFA-0415-8249-9985-5D8672EC6515}"/>
            </a:ext>
          </a:extLst>
        </xdr:cNvPr>
        <xdr:cNvPicPr>
          <a:picLocks noChangeAspect="1"/>
        </xdr:cNvPicPr>
      </xdr:nvPicPr>
      <xdr:blipFill>
        <a:blip xmlns:r="http://schemas.openxmlformats.org/officeDocument/2006/relationships" r:embed="rId8"/>
        <a:stretch>
          <a:fillRect/>
        </a:stretch>
      </xdr:blipFill>
      <xdr:spPr>
        <a:xfrm>
          <a:off x="13522763122" y="41432531"/>
          <a:ext cx="233163" cy="242945"/>
        </a:xfrm>
        <a:prstGeom prst="rect">
          <a:avLst/>
        </a:prstGeom>
      </xdr:spPr>
    </xdr:pic>
    <xdr:clientData/>
  </xdr:oneCellAnchor>
  <xdr:oneCellAnchor>
    <xdr:from>
      <xdr:col>2</xdr:col>
      <xdr:colOff>21562</xdr:colOff>
      <xdr:row>463</xdr:row>
      <xdr:rowOff>148715</xdr:rowOff>
    </xdr:from>
    <xdr:ext cx="1307774" cy="172227"/>
    <mc:AlternateContent xmlns:mc="http://schemas.openxmlformats.org/markup-compatibility/2006" xmlns:a14="http://schemas.microsoft.com/office/drawing/2010/main">
      <mc:Choice Requires="a14">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457</xdr:row>
      <xdr:rowOff>175930</xdr:rowOff>
    </xdr:from>
    <xdr:ext cx="1307774"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459</xdr:row>
      <xdr:rowOff>4536</xdr:rowOff>
    </xdr:from>
    <xdr:to>
      <xdr:col>2</xdr:col>
      <xdr:colOff>716643</xdr:colOff>
      <xdr:row>463</xdr:row>
      <xdr:rowOff>90715</xdr:rowOff>
    </xdr:to>
    <xdr:cxnSp macro="">
      <xdr:nvCxnSpPr>
        <xdr:cNvPr id="363" name="Straight Connector 362">
          <a:extLst>
            <a:ext uri="{FF2B5EF4-FFF2-40B4-BE49-F238E27FC236}">
              <a16:creationId xmlns:a16="http://schemas.microsoft.com/office/drawing/2014/main" id="{58B61E83-351F-0C4E-A7A1-939A8CAAD6ED}"/>
            </a:ext>
          </a:extLst>
        </xdr:cNvPr>
        <xdr:cNvCxnSpPr/>
      </xdr:nvCxnSpPr>
      <xdr:spPr>
        <a:xfrm flipH="1" flipV="1">
          <a:off x="13522878357" y="417113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458</xdr:row>
      <xdr:rowOff>54429</xdr:rowOff>
    </xdr:from>
    <xdr:to>
      <xdr:col>3</xdr:col>
      <xdr:colOff>444500</xdr:colOff>
      <xdr:row>458</xdr:row>
      <xdr:rowOff>57936</xdr:rowOff>
    </xdr:to>
    <xdr:cxnSp macro="">
      <xdr:nvCxnSpPr>
        <xdr:cNvPr id="364" name="Straight Connector 363">
          <a:extLst>
            <a:ext uri="{FF2B5EF4-FFF2-40B4-BE49-F238E27FC236}">
              <a16:creationId xmlns:a16="http://schemas.microsoft.com/office/drawing/2014/main" id="{5724257C-19CD-A641-B7FC-788772DC15FD}"/>
            </a:ext>
          </a:extLst>
        </xdr:cNvPr>
        <xdr:cNvCxnSpPr>
          <a:endCxn id="362" idx="3"/>
        </xdr:cNvCxnSpPr>
      </xdr:nvCxnSpPr>
      <xdr:spPr>
        <a:xfrm>
          <a:off x="13522325000" y="415580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458</xdr:row>
      <xdr:rowOff>169635</xdr:rowOff>
    </xdr:from>
    <xdr:to>
      <xdr:col>2</xdr:col>
      <xdr:colOff>715296</xdr:colOff>
      <xdr:row>463</xdr:row>
      <xdr:rowOff>102720</xdr:rowOff>
    </xdr:to>
    <xdr:cxnSp macro="">
      <xdr:nvCxnSpPr>
        <xdr:cNvPr id="365" name="Straight Connector 364">
          <a:extLst>
            <a:ext uri="{FF2B5EF4-FFF2-40B4-BE49-F238E27FC236}">
              <a16:creationId xmlns:a16="http://schemas.microsoft.com/office/drawing/2014/main" id="{9E8F4460-EB1E-FB41-9E61-CAB6D80DB1A5}"/>
            </a:ext>
          </a:extLst>
        </xdr:cNvPr>
        <xdr:cNvCxnSpPr>
          <a:stCxn id="360" idx="2"/>
        </xdr:cNvCxnSpPr>
      </xdr:nvCxnSpPr>
      <xdr:spPr>
        <a:xfrm>
          <a:off x="13522879704" y="416732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456</xdr:row>
      <xdr:rowOff>9338</xdr:rowOff>
    </xdr:from>
    <xdr:to>
      <xdr:col>3</xdr:col>
      <xdr:colOff>443567</xdr:colOff>
      <xdr:row>458</xdr:row>
      <xdr:rowOff>48163</xdr:rowOff>
    </xdr:to>
    <xdr:cxnSp macro="">
      <xdr:nvCxnSpPr>
        <xdr:cNvPr id="366" name="Straight Connector 365">
          <a:extLst>
            <a:ext uri="{FF2B5EF4-FFF2-40B4-BE49-F238E27FC236}">
              <a16:creationId xmlns:a16="http://schemas.microsoft.com/office/drawing/2014/main" id="{D56392E9-09A3-AF42-A8BF-249A86EB1482}"/>
            </a:ext>
          </a:extLst>
        </xdr:cNvPr>
        <xdr:cNvCxnSpPr>
          <a:endCxn id="360" idx="1"/>
        </xdr:cNvCxnSpPr>
      </xdr:nvCxnSpPr>
      <xdr:spPr>
        <a:xfrm>
          <a:off x="13522325933" y="411065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420637</xdr:colOff>
      <xdr:row>479</xdr:row>
      <xdr:rowOff>76847</xdr:rowOff>
    </xdr:from>
    <xdr:to>
      <xdr:col>3</xdr:col>
      <xdr:colOff>469172</xdr:colOff>
      <xdr:row>491</xdr:row>
      <xdr:rowOff>145605</xdr:rowOff>
    </xdr:to>
    <xdr:cxnSp macro="">
      <xdr:nvCxnSpPr>
        <xdr:cNvPr id="367" name="Straight Arrow Connector 366">
          <a:extLst>
            <a:ext uri="{FF2B5EF4-FFF2-40B4-BE49-F238E27FC236}">
              <a16:creationId xmlns:a16="http://schemas.microsoft.com/office/drawing/2014/main" id="{3A6CDB55-0596-E545-947A-0F93E556E056}"/>
            </a:ext>
          </a:extLst>
        </xdr:cNvPr>
        <xdr:cNvCxnSpPr/>
      </xdr:nvCxnSpPr>
      <xdr:spPr>
        <a:xfrm flipV="1">
          <a:off x="13522300328" y="458476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490</xdr:row>
      <xdr:rowOff>105159</xdr:rowOff>
    </xdr:from>
    <xdr:to>
      <xdr:col>3</xdr:col>
      <xdr:colOff>533884</xdr:colOff>
      <xdr:row>490</xdr:row>
      <xdr:rowOff>121337</xdr:rowOff>
    </xdr:to>
    <xdr:cxnSp macro="">
      <xdr:nvCxnSpPr>
        <xdr:cNvPr id="368" name="Straight Arrow Connector 367">
          <a:extLst>
            <a:ext uri="{FF2B5EF4-FFF2-40B4-BE49-F238E27FC236}">
              <a16:creationId xmlns:a16="http://schemas.microsoft.com/office/drawing/2014/main" id="{8844C21B-B63A-1444-9698-17A7828E2A4E}"/>
            </a:ext>
          </a:extLst>
        </xdr:cNvPr>
        <xdr:cNvCxnSpPr/>
      </xdr:nvCxnSpPr>
      <xdr:spPr>
        <a:xfrm flipV="1">
          <a:off x="13522235616" y="481111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482</xdr:row>
      <xdr:rowOff>57670</xdr:rowOff>
    </xdr:from>
    <xdr:ext cx="1307774"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482</xdr:row>
      <xdr:rowOff>149679</xdr:rowOff>
    </xdr:from>
    <xdr:to>
      <xdr:col>3</xdr:col>
      <xdr:colOff>444500</xdr:colOff>
      <xdr:row>490</xdr:row>
      <xdr:rowOff>90715</xdr:rowOff>
    </xdr:to>
    <xdr:cxnSp macro="">
      <xdr:nvCxnSpPr>
        <xdr:cNvPr id="370" name="Straight Connector 369">
          <a:extLst>
            <a:ext uri="{FF2B5EF4-FFF2-40B4-BE49-F238E27FC236}">
              <a16:creationId xmlns:a16="http://schemas.microsoft.com/office/drawing/2014/main" id="{4AED3B93-4888-6240-8CF5-A69C983198AD}"/>
            </a:ext>
          </a:extLst>
        </xdr:cNvPr>
        <xdr:cNvCxnSpPr/>
      </xdr:nvCxnSpPr>
      <xdr:spPr>
        <a:xfrm>
          <a:off x="13522325000" y="465300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488</xdr:row>
      <xdr:rowOff>127908</xdr:rowOff>
    </xdr:from>
    <xdr:ext cx="1593061"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490</xdr:row>
      <xdr:rowOff>166857</xdr:rowOff>
    </xdr:from>
    <xdr:ext cx="1307774" cy="172227"/>
    <mc:AlternateContent xmlns:mc="http://schemas.openxmlformats.org/markup-compatibility/2006" xmlns:a14="http://schemas.microsoft.com/office/drawing/2010/main">
      <mc:Choice Requires="a14">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490</xdr:row>
      <xdr:rowOff>148714</xdr:rowOff>
    </xdr:from>
    <xdr:ext cx="1307774"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479</xdr:row>
      <xdr:rowOff>187508</xdr:rowOff>
    </xdr:from>
    <xdr:ext cx="1307774"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480</xdr:row>
      <xdr:rowOff>72571</xdr:rowOff>
    </xdr:from>
    <xdr:to>
      <xdr:col>3</xdr:col>
      <xdr:colOff>435428</xdr:colOff>
      <xdr:row>490</xdr:row>
      <xdr:rowOff>148714</xdr:rowOff>
    </xdr:to>
    <xdr:cxnSp macro="">
      <xdr:nvCxnSpPr>
        <xdr:cNvPr id="375" name="Straight Connector 374">
          <a:extLst>
            <a:ext uri="{FF2B5EF4-FFF2-40B4-BE49-F238E27FC236}">
              <a16:creationId xmlns:a16="http://schemas.microsoft.com/office/drawing/2014/main" id="{2E0CF24C-09F8-AD44-A922-3860E8C7ADFE}"/>
            </a:ext>
          </a:extLst>
        </xdr:cNvPr>
        <xdr:cNvCxnSpPr>
          <a:endCxn id="373" idx="0"/>
        </xdr:cNvCxnSpPr>
      </xdr:nvCxnSpPr>
      <xdr:spPr>
        <a:xfrm>
          <a:off x="13522334072" y="460465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477</xdr:row>
      <xdr:rowOff>97848</xdr:rowOff>
    </xdr:from>
    <xdr:ext cx="172227" cy="1593061"/>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487</xdr:row>
      <xdr:rowOff>182337</xdr:rowOff>
    </xdr:from>
    <xdr:ext cx="1416168"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478</xdr:row>
      <xdr:rowOff>18475</xdr:rowOff>
    </xdr:from>
    <xdr:ext cx="172227" cy="1416168"/>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484</xdr:row>
      <xdr:rowOff>132131</xdr:rowOff>
    </xdr:from>
    <xdr:ext cx="233098" cy="241922"/>
    <xdr:pic>
      <xdr:nvPicPr>
        <xdr:cNvPr id="379" name="Picture 378">
          <a:extLst>
            <a:ext uri="{FF2B5EF4-FFF2-40B4-BE49-F238E27FC236}">
              <a16:creationId xmlns:a16="http://schemas.microsoft.com/office/drawing/2014/main" id="{EB43F2F1-8308-0547-AAFC-D08FADFB425B}"/>
            </a:ext>
          </a:extLst>
        </xdr:cNvPr>
        <xdr:cNvPicPr>
          <a:picLocks noChangeAspect="1"/>
        </xdr:cNvPicPr>
      </xdr:nvPicPr>
      <xdr:blipFill>
        <a:blip xmlns:r="http://schemas.openxmlformats.org/officeDocument/2006/relationships" r:embed="rId8"/>
        <a:stretch>
          <a:fillRect/>
        </a:stretch>
      </xdr:blipFill>
      <xdr:spPr>
        <a:xfrm>
          <a:off x="13522763187" y="46918931"/>
          <a:ext cx="233098" cy="241922"/>
        </a:xfrm>
        <a:prstGeom prst="rect">
          <a:avLst/>
        </a:prstGeom>
      </xdr:spPr>
    </xdr:pic>
    <xdr:clientData/>
  </xdr:oneCellAnchor>
  <xdr:oneCellAnchor>
    <xdr:from>
      <xdr:col>2</xdr:col>
      <xdr:colOff>21562</xdr:colOff>
      <xdr:row>490</xdr:row>
      <xdr:rowOff>148715</xdr:rowOff>
    </xdr:from>
    <xdr:ext cx="1307774"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484</xdr:row>
      <xdr:rowOff>175930</xdr:rowOff>
    </xdr:from>
    <xdr:ext cx="1307774"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486</xdr:row>
      <xdr:rowOff>4536</xdr:rowOff>
    </xdr:from>
    <xdr:to>
      <xdr:col>2</xdr:col>
      <xdr:colOff>716643</xdr:colOff>
      <xdr:row>490</xdr:row>
      <xdr:rowOff>90715</xdr:rowOff>
    </xdr:to>
    <xdr:cxnSp macro="">
      <xdr:nvCxnSpPr>
        <xdr:cNvPr id="382" name="Straight Connector 381">
          <a:extLst>
            <a:ext uri="{FF2B5EF4-FFF2-40B4-BE49-F238E27FC236}">
              <a16:creationId xmlns:a16="http://schemas.microsoft.com/office/drawing/2014/main" id="{969DAD09-22C4-5943-86DF-969E842BE843}"/>
            </a:ext>
          </a:extLst>
        </xdr:cNvPr>
        <xdr:cNvCxnSpPr/>
      </xdr:nvCxnSpPr>
      <xdr:spPr>
        <a:xfrm flipH="1" flipV="1">
          <a:off x="13522878357" y="471977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485</xdr:row>
      <xdr:rowOff>54429</xdr:rowOff>
    </xdr:from>
    <xdr:to>
      <xdr:col>3</xdr:col>
      <xdr:colOff>444500</xdr:colOff>
      <xdr:row>485</xdr:row>
      <xdr:rowOff>57936</xdr:rowOff>
    </xdr:to>
    <xdr:cxnSp macro="">
      <xdr:nvCxnSpPr>
        <xdr:cNvPr id="383" name="Straight Connector 382">
          <a:extLst>
            <a:ext uri="{FF2B5EF4-FFF2-40B4-BE49-F238E27FC236}">
              <a16:creationId xmlns:a16="http://schemas.microsoft.com/office/drawing/2014/main" id="{EAE43C9F-2D23-C541-A9CE-9465D97773D2}"/>
            </a:ext>
          </a:extLst>
        </xdr:cNvPr>
        <xdr:cNvCxnSpPr>
          <a:endCxn id="381" idx="3"/>
        </xdr:cNvCxnSpPr>
      </xdr:nvCxnSpPr>
      <xdr:spPr>
        <a:xfrm>
          <a:off x="13522325000" y="470444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483</xdr:row>
      <xdr:rowOff>50928</xdr:rowOff>
    </xdr:from>
    <xdr:to>
      <xdr:col>3</xdr:col>
      <xdr:colOff>410602</xdr:colOff>
      <xdr:row>484</xdr:row>
      <xdr:rowOff>194160</xdr:rowOff>
    </xdr:to>
    <xdr:cxnSp macro="">
      <xdr:nvCxnSpPr>
        <xdr:cNvPr id="384" name="Straight Connector 383">
          <a:extLst>
            <a:ext uri="{FF2B5EF4-FFF2-40B4-BE49-F238E27FC236}">
              <a16:creationId xmlns:a16="http://schemas.microsoft.com/office/drawing/2014/main" id="{92ED9AC4-9B6D-B840-8984-47CC2B9417AF}"/>
            </a:ext>
          </a:extLst>
        </xdr:cNvPr>
        <xdr:cNvCxnSpPr/>
      </xdr:nvCxnSpPr>
      <xdr:spPr>
        <a:xfrm>
          <a:off x="13522358898" y="466345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485</xdr:row>
      <xdr:rowOff>197344</xdr:rowOff>
    </xdr:from>
    <xdr:to>
      <xdr:col>2</xdr:col>
      <xdr:colOff>709798</xdr:colOff>
      <xdr:row>490</xdr:row>
      <xdr:rowOff>89123</xdr:rowOff>
    </xdr:to>
    <xdr:cxnSp macro="">
      <xdr:nvCxnSpPr>
        <xdr:cNvPr id="385" name="Straight Connector 384">
          <a:extLst>
            <a:ext uri="{FF2B5EF4-FFF2-40B4-BE49-F238E27FC236}">
              <a16:creationId xmlns:a16="http://schemas.microsoft.com/office/drawing/2014/main" id="{831A02EC-3357-EB47-9687-5C1A613F0873}"/>
            </a:ext>
          </a:extLst>
        </xdr:cNvPr>
        <xdr:cNvCxnSpPr/>
      </xdr:nvCxnSpPr>
      <xdr:spPr>
        <a:xfrm>
          <a:off x="13522885202" y="471873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166731</xdr:colOff>
      <xdr:row>483</xdr:row>
      <xdr:rowOff>85140</xdr:rowOff>
    </xdr:from>
    <xdr:to>
      <xdr:col>3</xdr:col>
      <xdr:colOff>301536</xdr:colOff>
      <xdr:row>484</xdr:row>
      <xdr:rowOff>53212</xdr:rowOff>
    </xdr:to>
    <xdr:sp macro="" textlink="">
      <xdr:nvSpPr>
        <xdr:cNvPr id="386" name="Oval 385">
          <a:extLst>
            <a:ext uri="{FF2B5EF4-FFF2-40B4-BE49-F238E27FC236}">
              <a16:creationId xmlns:a16="http://schemas.microsoft.com/office/drawing/2014/main" id="{E0B5BEC8-FA55-3842-A9FB-8D4B05B61C30}"/>
            </a:ext>
          </a:extLst>
        </xdr:cNvPr>
        <xdr:cNvSpPr/>
      </xdr:nvSpPr>
      <xdr:spPr>
        <a:xfrm>
          <a:off x="13522467964" y="4666874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485168</xdr:colOff>
      <xdr:row>479</xdr:row>
      <xdr:rowOff>135562</xdr:rowOff>
    </xdr:from>
    <xdr:to>
      <xdr:col>2</xdr:col>
      <xdr:colOff>124859</xdr:colOff>
      <xdr:row>485</xdr:row>
      <xdr:rowOff>171236</xdr:rowOff>
    </xdr:to>
    <xdr:sp macro="" textlink="">
      <xdr:nvSpPr>
        <xdr:cNvPr id="387" name="Rounded Rectangular Callout 386">
          <a:extLst>
            <a:ext uri="{FF2B5EF4-FFF2-40B4-BE49-F238E27FC236}">
              <a16:creationId xmlns:a16="http://schemas.microsoft.com/office/drawing/2014/main" id="{BE7E9F91-9B6E-3741-B271-CC3AB7385F1F}"/>
            </a:ext>
          </a:extLst>
        </xdr:cNvPr>
        <xdr:cNvSpPr/>
      </xdr:nvSpPr>
      <xdr:spPr>
        <a:xfrm>
          <a:off x="13523470141" y="459063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420637</xdr:colOff>
      <xdr:row>508</xdr:row>
      <xdr:rowOff>76847</xdr:rowOff>
    </xdr:from>
    <xdr:to>
      <xdr:col>3</xdr:col>
      <xdr:colOff>469172</xdr:colOff>
      <xdr:row>520</xdr:row>
      <xdr:rowOff>145605</xdr:rowOff>
    </xdr:to>
    <xdr:cxnSp macro="">
      <xdr:nvCxnSpPr>
        <xdr:cNvPr id="388" name="Straight Arrow Connector 387">
          <a:extLst>
            <a:ext uri="{FF2B5EF4-FFF2-40B4-BE49-F238E27FC236}">
              <a16:creationId xmlns:a16="http://schemas.microsoft.com/office/drawing/2014/main" id="{481723E3-408C-5C4F-82AE-BE6C05412D29}"/>
            </a:ext>
          </a:extLst>
        </xdr:cNvPr>
        <xdr:cNvCxnSpPr/>
      </xdr:nvCxnSpPr>
      <xdr:spPr>
        <a:xfrm flipV="1">
          <a:off x="13522300328" y="517404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519</xdr:row>
      <xdr:rowOff>105159</xdr:rowOff>
    </xdr:from>
    <xdr:to>
      <xdr:col>3</xdr:col>
      <xdr:colOff>533884</xdr:colOff>
      <xdr:row>519</xdr:row>
      <xdr:rowOff>121337</xdr:rowOff>
    </xdr:to>
    <xdr:cxnSp macro="">
      <xdr:nvCxnSpPr>
        <xdr:cNvPr id="389" name="Straight Arrow Connector 388">
          <a:extLst>
            <a:ext uri="{FF2B5EF4-FFF2-40B4-BE49-F238E27FC236}">
              <a16:creationId xmlns:a16="http://schemas.microsoft.com/office/drawing/2014/main" id="{60FC03DC-FB52-3246-900A-AF824118747C}"/>
            </a:ext>
          </a:extLst>
        </xdr:cNvPr>
        <xdr:cNvCxnSpPr/>
      </xdr:nvCxnSpPr>
      <xdr:spPr>
        <a:xfrm flipV="1">
          <a:off x="13522235616" y="540039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511</xdr:row>
      <xdr:rowOff>57670</xdr:rowOff>
    </xdr:from>
    <xdr:ext cx="1307774" cy="172227"/>
    <mc:AlternateContent xmlns:mc="http://schemas.openxmlformats.org/markup-compatibility/2006" xmlns:a14="http://schemas.microsoft.com/office/drawing/2010/main">
      <mc:Choice Requires="a14">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511</xdr:row>
      <xdr:rowOff>149679</xdr:rowOff>
    </xdr:from>
    <xdr:to>
      <xdr:col>3</xdr:col>
      <xdr:colOff>444500</xdr:colOff>
      <xdr:row>519</xdr:row>
      <xdr:rowOff>90715</xdr:rowOff>
    </xdr:to>
    <xdr:cxnSp macro="">
      <xdr:nvCxnSpPr>
        <xdr:cNvPr id="391" name="Straight Connector 390">
          <a:extLst>
            <a:ext uri="{FF2B5EF4-FFF2-40B4-BE49-F238E27FC236}">
              <a16:creationId xmlns:a16="http://schemas.microsoft.com/office/drawing/2014/main" id="{CDBF9DA0-9EF5-2840-B4AC-432878272E3A}"/>
            </a:ext>
          </a:extLst>
        </xdr:cNvPr>
        <xdr:cNvCxnSpPr/>
      </xdr:nvCxnSpPr>
      <xdr:spPr>
        <a:xfrm>
          <a:off x="13522325000" y="524228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517</xdr:row>
      <xdr:rowOff>127908</xdr:rowOff>
    </xdr:from>
    <xdr:ext cx="1593061" cy="172227"/>
    <mc:AlternateContent xmlns:mc="http://schemas.openxmlformats.org/markup-compatibility/2006" xmlns:a14="http://schemas.microsoft.com/office/drawing/2010/main">
      <mc:Choice Requires="a14">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519</xdr:row>
      <xdr:rowOff>166857</xdr:rowOff>
    </xdr:from>
    <xdr:ext cx="1307774" cy="172227"/>
    <mc:AlternateContent xmlns:mc="http://schemas.openxmlformats.org/markup-compatibility/2006" xmlns:a14="http://schemas.microsoft.com/office/drawing/2010/main">
      <mc:Choice Requires="a14">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519</xdr:row>
      <xdr:rowOff>148714</xdr:rowOff>
    </xdr:from>
    <xdr:ext cx="1307774" cy="172227"/>
    <mc:AlternateContent xmlns:mc="http://schemas.openxmlformats.org/markup-compatibility/2006" xmlns:a14="http://schemas.microsoft.com/office/drawing/2010/main">
      <mc:Choice Requires="a14">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508</xdr:row>
      <xdr:rowOff>187508</xdr:rowOff>
    </xdr:from>
    <xdr:ext cx="1307774" cy="172227"/>
    <mc:AlternateContent xmlns:mc="http://schemas.openxmlformats.org/markup-compatibility/2006" xmlns:a14="http://schemas.microsoft.com/office/drawing/2010/main">
      <mc:Choice Requires="a14">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509</xdr:row>
      <xdr:rowOff>72571</xdr:rowOff>
    </xdr:from>
    <xdr:to>
      <xdr:col>3</xdr:col>
      <xdr:colOff>435428</xdr:colOff>
      <xdr:row>519</xdr:row>
      <xdr:rowOff>148714</xdr:rowOff>
    </xdr:to>
    <xdr:cxnSp macro="">
      <xdr:nvCxnSpPr>
        <xdr:cNvPr id="396" name="Straight Connector 395">
          <a:extLst>
            <a:ext uri="{FF2B5EF4-FFF2-40B4-BE49-F238E27FC236}">
              <a16:creationId xmlns:a16="http://schemas.microsoft.com/office/drawing/2014/main" id="{8D4A98C9-6B62-9043-8226-1FD04DD857C4}"/>
            </a:ext>
          </a:extLst>
        </xdr:cNvPr>
        <xdr:cNvCxnSpPr>
          <a:endCxn id="394" idx="0"/>
        </xdr:cNvCxnSpPr>
      </xdr:nvCxnSpPr>
      <xdr:spPr>
        <a:xfrm>
          <a:off x="13522334072" y="519393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506</xdr:row>
      <xdr:rowOff>97848</xdr:rowOff>
    </xdr:from>
    <xdr:ext cx="172227" cy="1593061"/>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516</xdr:row>
      <xdr:rowOff>182337</xdr:rowOff>
    </xdr:from>
    <xdr:ext cx="141616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507</xdr:row>
      <xdr:rowOff>18475</xdr:rowOff>
    </xdr:from>
    <xdr:ext cx="172227" cy="1416168"/>
    <mc:AlternateContent xmlns:mc="http://schemas.openxmlformats.org/markup-compatibility/2006" xmlns:a14="http://schemas.microsoft.com/office/drawing/2010/main">
      <mc:Choice Requires="a14">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513</xdr:row>
      <xdr:rowOff>132131</xdr:rowOff>
    </xdr:from>
    <xdr:ext cx="233098" cy="241922"/>
    <xdr:pic>
      <xdr:nvPicPr>
        <xdr:cNvPr id="400" name="Picture 399">
          <a:extLst>
            <a:ext uri="{FF2B5EF4-FFF2-40B4-BE49-F238E27FC236}">
              <a16:creationId xmlns:a16="http://schemas.microsoft.com/office/drawing/2014/main" id="{C928E50A-B4AC-7A41-B79D-E89763324E41}"/>
            </a:ext>
          </a:extLst>
        </xdr:cNvPr>
        <xdr:cNvPicPr>
          <a:picLocks noChangeAspect="1"/>
        </xdr:cNvPicPr>
      </xdr:nvPicPr>
      <xdr:blipFill>
        <a:blip xmlns:r="http://schemas.openxmlformats.org/officeDocument/2006/relationships" r:embed="rId8"/>
        <a:stretch>
          <a:fillRect/>
        </a:stretch>
      </xdr:blipFill>
      <xdr:spPr>
        <a:xfrm>
          <a:off x="13522763187" y="52811731"/>
          <a:ext cx="233098" cy="241922"/>
        </a:xfrm>
        <a:prstGeom prst="rect">
          <a:avLst/>
        </a:prstGeom>
      </xdr:spPr>
    </xdr:pic>
    <xdr:clientData/>
  </xdr:oneCellAnchor>
  <xdr:oneCellAnchor>
    <xdr:from>
      <xdr:col>2</xdr:col>
      <xdr:colOff>21562</xdr:colOff>
      <xdr:row>519</xdr:row>
      <xdr:rowOff>148715</xdr:rowOff>
    </xdr:from>
    <xdr:ext cx="1307774" cy="172227"/>
    <mc:AlternateContent xmlns:mc="http://schemas.openxmlformats.org/markup-compatibility/2006" xmlns:a14="http://schemas.microsoft.com/office/drawing/2010/main">
      <mc:Choice Requires="a14">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513</xdr:row>
      <xdr:rowOff>175930</xdr:rowOff>
    </xdr:from>
    <xdr:ext cx="1307774" cy="172227"/>
    <mc:AlternateContent xmlns:mc="http://schemas.openxmlformats.org/markup-compatibility/2006" xmlns:a14="http://schemas.microsoft.com/office/drawing/2010/main">
      <mc:Choice Requires="a14">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515</xdr:row>
      <xdr:rowOff>4536</xdr:rowOff>
    </xdr:from>
    <xdr:to>
      <xdr:col>2</xdr:col>
      <xdr:colOff>716643</xdr:colOff>
      <xdr:row>519</xdr:row>
      <xdr:rowOff>90715</xdr:rowOff>
    </xdr:to>
    <xdr:cxnSp macro="">
      <xdr:nvCxnSpPr>
        <xdr:cNvPr id="403" name="Straight Connector 402">
          <a:extLst>
            <a:ext uri="{FF2B5EF4-FFF2-40B4-BE49-F238E27FC236}">
              <a16:creationId xmlns:a16="http://schemas.microsoft.com/office/drawing/2014/main" id="{855703D9-0B01-FF43-9044-347594CA9EA1}"/>
            </a:ext>
          </a:extLst>
        </xdr:cNvPr>
        <xdr:cNvCxnSpPr/>
      </xdr:nvCxnSpPr>
      <xdr:spPr>
        <a:xfrm flipH="1" flipV="1">
          <a:off x="13522878357" y="530905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514</xdr:row>
      <xdr:rowOff>54429</xdr:rowOff>
    </xdr:from>
    <xdr:to>
      <xdr:col>3</xdr:col>
      <xdr:colOff>444500</xdr:colOff>
      <xdr:row>514</xdr:row>
      <xdr:rowOff>57936</xdr:rowOff>
    </xdr:to>
    <xdr:cxnSp macro="">
      <xdr:nvCxnSpPr>
        <xdr:cNvPr id="404" name="Straight Connector 403">
          <a:extLst>
            <a:ext uri="{FF2B5EF4-FFF2-40B4-BE49-F238E27FC236}">
              <a16:creationId xmlns:a16="http://schemas.microsoft.com/office/drawing/2014/main" id="{243FDFAD-1ECB-EF4F-A8FE-3B08CCEC3D6E}"/>
            </a:ext>
          </a:extLst>
        </xdr:cNvPr>
        <xdr:cNvCxnSpPr>
          <a:endCxn id="402" idx="3"/>
        </xdr:cNvCxnSpPr>
      </xdr:nvCxnSpPr>
      <xdr:spPr>
        <a:xfrm>
          <a:off x="13522325000" y="529372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512</xdr:row>
      <xdr:rowOff>50928</xdr:rowOff>
    </xdr:from>
    <xdr:to>
      <xdr:col>3</xdr:col>
      <xdr:colOff>410602</xdr:colOff>
      <xdr:row>513</xdr:row>
      <xdr:rowOff>194160</xdr:rowOff>
    </xdr:to>
    <xdr:cxnSp macro="">
      <xdr:nvCxnSpPr>
        <xdr:cNvPr id="405" name="Straight Connector 404">
          <a:extLst>
            <a:ext uri="{FF2B5EF4-FFF2-40B4-BE49-F238E27FC236}">
              <a16:creationId xmlns:a16="http://schemas.microsoft.com/office/drawing/2014/main" id="{CB30A776-8EBA-8D4F-93D3-CA8FAFBF39D8}"/>
            </a:ext>
          </a:extLst>
        </xdr:cNvPr>
        <xdr:cNvCxnSpPr/>
      </xdr:nvCxnSpPr>
      <xdr:spPr>
        <a:xfrm>
          <a:off x="13522358898" y="525273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514</xdr:row>
      <xdr:rowOff>197344</xdr:rowOff>
    </xdr:from>
    <xdr:to>
      <xdr:col>2</xdr:col>
      <xdr:colOff>709798</xdr:colOff>
      <xdr:row>519</xdr:row>
      <xdr:rowOff>89123</xdr:rowOff>
    </xdr:to>
    <xdr:cxnSp macro="">
      <xdr:nvCxnSpPr>
        <xdr:cNvPr id="406" name="Straight Connector 405">
          <a:extLst>
            <a:ext uri="{FF2B5EF4-FFF2-40B4-BE49-F238E27FC236}">
              <a16:creationId xmlns:a16="http://schemas.microsoft.com/office/drawing/2014/main" id="{E6A75C51-26CC-1347-8506-576936ECB83C}"/>
            </a:ext>
          </a:extLst>
        </xdr:cNvPr>
        <xdr:cNvCxnSpPr/>
      </xdr:nvCxnSpPr>
      <xdr:spPr>
        <a:xfrm>
          <a:off x="13522885202" y="530801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29553</xdr:colOff>
      <xdr:row>511</xdr:row>
      <xdr:rowOff>169216</xdr:rowOff>
    </xdr:from>
    <xdr:to>
      <xdr:col>3</xdr:col>
      <xdr:colOff>164358</xdr:colOff>
      <xdr:row>512</xdr:row>
      <xdr:rowOff>137288</xdr:rowOff>
    </xdr:to>
    <xdr:sp macro="" textlink="">
      <xdr:nvSpPr>
        <xdr:cNvPr id="407" name="Oval 406">
          <a:extLst>
            <a:ext uri="{FF2B5EF4-FFF2-40B4-BE49-F238E27FC236}">
              <a16:creationId xmlns:a16="http://schemas.microsoft.com/office/drawing/2014/main" id="{C2171F48-4D0B-F14F-9715-0C2A6E7BB413}"/>
            </a:ext>
          </a:extLst>
        </xdr:cNvPr>
        <xdr:cNvSpPr/>
      </xdr:nvSpPr>
      <xdr:spPr>
        <a:xfrm>
          <a:off x="13522605142" y="52442416"/>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485168</xdr:colOff>
      <xdr:row>508</xdr:row>
      <xdr:rowOff>135562</xdr:rowOff>
    </xdr:from>
    <xdr:to>
      <xdr:col>2</xdr:col>
      <xdr:colOff>124859</xdr:colOff>
      <xdr:row>514</xdr:row>
      <xdr:rowOff>171236</xdr:rowOff>
    </xdr:to>
    <xdr:sp macro="" textlink="">
      <xdr:nvSpPr>
        <xdr:cNvPr id="408" name="Rounded Rectangular Callout 407">
          <a:extLst>
            <a:ext uri="{FF2B5EF4-FFF2-40B4-BE49-F238E27FC236}">
              <a16:creationId xmlns:a16="http://schemas.microsoft.com/office/drawing/2014/main" id="{8900EEFA-47EA-204D-938C-69F33F96C0C3}"/>
            </a:ext>
          </a:extLst>
        </xdr:cNvPr>
        <xdr:cNvSpPr/>
      </xdr:nvSpPr>
      <xdr:spPr>
        <a:xfrm>
          <a:off x="13523470141" y="517991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122480</xdr:colOff>
      <xdr:row>516</xdr:row>
      <xdr:rowOff>18763</xdr:rowOff>
    </xdr:from>
    <xdr:to>
      <xdr:col>3</xdr:col>
      <xdr:colOff>257285</xdr:colOff>
      <xdr:row>516</xdr:row>
      <xdr:rowOff>190389</xdr:rowOff>
    </xdr:to>
    <xdr:sp macro="" textlink="">
      <xdr:nvSpPr>
        <xdr:cNvPr id="409" name="Oval 408">
          <a:extLst>
            <a:ext uri="{FF2B5EF4-FFF2-40B4-BE49-F238E27FC236}">
              <a16:creationId xmlns:a16="http://schemas.microsoft.com/office/drawing/2014/main" id="{294515EB-DE8B-0D4F-8763-CFCA0D593699}"/>
            </a:ext>
          </a:extLst>
        </xdr:cNvPr>
        <xdr:cNvSpPr/>
      </xdr:nvSpPr>
      <xdr:spPr>
        <a:xfrm>
          <a:off x="13522512215" y="53307963"/>
          <a:ext cx="134805" cy="171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2</xdr:col>
      <xdr:colOff>290633</xdr:colOff>
      <xdr:row>517</xdr:row>
      <xdr:rowOff>111690</xdr:rowOff>
    </xdr:from>
    <xdr:to>
      <xdr:col>2</xdr:col>
      <xdr:colOff>425438</xdr:colOff>
      <xdr:row>518</xdr:row>
      <xdr:rowOff>79762</xdr:rowOff>
    </xdr:to>
    <xdr:sp macro="" textlink="">
      <xdr:nvSpPr>
        <xdr:cNvPr id="410" name="Oval 409">
          <a:extLst>
            <a:ext uri="{FF2B5EF4-FFF2-40B4-BE49-F238E27FC236}">
              <a16:creationId xmlns:a16="http://schemas.microsoft.com/office/drawing/2014/main" id="{52AEE699-C954-0A4C-83EB-0A155B9ACD04}"/>
            </a:ext>
          </a:extLst>
        </xdr:cNvPr>
        <xdr:cNvSpPr/>
      </xdr:nvSpPr>
      <xdr:spPr>
        <a:xfrm>
          <a:off x="13523169562" y="5360409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420637</xdr:colOff>
      <xdr:row>545</xdr:row>
      <xdr:rowOff>76847</xdr:rowOff>
    </xdr:from>
    <xdr:to>
      <xdr:col>3</xdr:col>
      <xdr:colOff>469172</xdr:colOff>
      <xdr:row>557</xdr:row>
      <xdr:rowOff>145605</xdr:rowOff>
    </xdr:to>
    <xdr:cxnSp macro="">
      <xdr:nvCxnSpPr>
        <xdr:cNvPr id="411" name="Straight Arrow Connector 410">
          <a:extLst>
            <a:ext uri="{FF2B5EF4-FFF2-40B4-BE49-F238E27FC236}">
              <a16:creationId xmlns:a16="http://schemas.microsoft.com/office/drawing/2014/main" id="{E2212D9B-12A5-FD41-B8F8-54987BEA2BE3}"/>
            </a:ext>
          </a:extLst>
        </xdr:cNvPr>
        <xdr:cNvCxnSpPr/>
      </xdr:nvCxnSpPr>
      <xdr:spPr>
        <a:xfrm flipV="1">
          <a:off x="13522300328" y="592588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556</xdr:row>
      <xdr:rowOff>105159</xdr:rowOff>
    </xdr:from>
    <xdr:to>
      <xdr:col>3</xdr:col>
      <xdr:colOff>533884</xdr:colOff>
      <xdr:row>556</xdr:row>
      <xdr:rowOff>121337</xdr:rowOff>
    </xdr:to>
    <xdr:cxnSp macro="">
      <xdr:nvCxnSpPr>
        <xdr:cNvPr id="412" name="Straight Arrow Connector 411">
          <a:extLst>
            <a:ext uri="{FF2B5EF4-FFF2-40B4-BE49-F238E27FC236}">
              <a16:creationId xmlns:a16="http://schemas.microsoft.com/office/drawing/2014/main" id="{F842B993-E897-794B-885F-C215820BE24F}"/>
            </a:ext>
          </a:extLst>
        </xdr:cNvPr>
        <xdr:cNvCxnSpPr/>
      </xdr:nvCxnSpPr>
      <xdr:spPr>
        <a:xfrm flipV="1">
          <a:off x="13522235616" y="615223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548</xdr:row>
      <xdr:rowOff>138689</xdr:rowOff>
    </xdr:from>
    <xdr:ext cx="1307774" cy="172227"/>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556</xdr:row>
      <xdr:rowOff>166857</xdr:rowOff>
    </xdr:from>
    <xdr:ext cx="1307774" cy="172227"/>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556</xdr:row>
      <xdr:rowOff>148714</xdr:rowOff>
    </xdr:from>
    <xdr:ext cx="1307774" cy="172227"/>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546</xdr:row>
      <xdr:rowOff>62370</xdr:rowOff>
    </xdr:from>
    <xdr:ext cx="109582" cy="1416168"/>
    <mc:AlternateContent xmlns:mc="http://schemas.openxmlformats.org/markup-compatibility/2006" xmlns:a14="http://schemas.microsoft.com/office/drawing/2010/main">
      <mc:Choice Requires="a14">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550</xdr:row>
      <xdr:rowOff>87668</xdr:rowOff>
    </xdr:from>
    <xdr:ext cx="109582" cy="1416168"/>
    <mc:AlternateContent xmlns:mc="http://schemas.openxmlformats.org/markup-compatibility/2006" xmlns:a14="http://schemas.microsoft.com/office/drawing/2010/main">
      <mc:Choice Requires="a14">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550</xdr:row>
      <xdr:rowOff>132131</xdr:rowOff>
    </xdr:from>
    <xdr:ext cx="233163" cy="242945"/>
    <xdr:pic>
      <xdr:nvPicPr>
        <xdr:cNvPr id="418" name="Picture 417">
          <a:extLst>
            <a:ext uri="{FF2B5EF4-FFF2-40B4-BE49-F238E27FC236}">
              <a16:creationId xmlns:a16="http://schemas.microsoft.com/office/drawing/2014/main" id="{FF262D5B-62BC-254F-84C6-4A44A091BD72}"/>
            </a:ext>
          </a:extLst>
        </xdr:cNvPr>
        <xdr:cNvPicPr>
          <a:picLocks noChangeAspect="1"/>
        </xdr:cNvPicPr>
      </xdr:nvPicPr>
      <xdr:blipFill>
        <a:blip xmlns:r="http://schemas.openxmlformats.org/officeDocument/2006/relationships" r:embed="rId8"/>
        <a:stretch>
          <a:fillRect/>
        </a:stretch>
      </xdr:blipFill>
      <xdr:spPr>
        <a:xfrm>
          <a:off x="13522763122" y="60330131"/>
          <a:ext cx="233163" cy="242945"/>
        </a:xfrm>
        <a:prstGeom prst="rect">
          <a:avLst/>
        </a:prstGeom>
      </xdr:spPr>
    </xdr:pic>
    <xdr:clientData/>
  </xdr:oneCellAnchor>
  <xdr:oneCellAnchor>
    <xdr:from>
      <xdr:col>2</xdr:col>
      <xdr:colOff>561975</xdr:colOff>
      <xdr:row>556</xdr:row>
      <xdr:rowOff>142365</xdr:rowOff>
    </xdr:from>
    <xdr:ext cx="275236" cy="172227"/>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550</xdr:row>
      <xdr:rowOff>175930</xdr:rowOff>
    </xdr:from>
    <xdr:ext cx="1307774" cy="172227"/>
    <mc:AlternateContent xmlns:mc="http://schemas.openxmlformats.org/markup-compatibility/2006" xmlns:a14="http://schemas.microsoft.com/office/drawing/2010/main">
      <mc:Choice Requires="a14">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552</xdr:row>
      <xdr:rowOff>4536</xdr:rowOff>
    </xdr:from>
    <xdr:to>
      <xdr:col>2</xdr:col>
      <xdr:colOff>716643</xdr:colOff>
      <xdr:row>556</xdr:row>
      <xdr:rowOff>90715</xdr:rowOff>
    </xdr:to>
    <xdr:cxnSp macro="">
      <xdr:nvCxnSpPr>
        <xdr:cNvPr id="421" name="Straight Connector 420">
          <a:extLst>
            <a:ext uri="{FF2B5EF4-FFF2-40B4-BE49-F238E27FC236}">
              <a16:creationId xmlns:a16="http://schemas.microsoft.com/office/drawing/2014/main" id="{B9AD6A53-6C31-8D44-85F1-43DEA22DC823}"/>
            </a:ext>
          </a:extLst>
        </xdr:cNvPr>
        <xdr:cNvCxnSpPr/>
      </xdr:nvCxnSpPr>
      <xdr:spPr>
        <a:xfrm flipH="1" flipV="1">
          <a:off x="13522878357" y="606089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551</xdr:row>
      <xdr:rowOff>54429</xdr:rowOff>
    </xdr:from>
    <xdr:to>
      <xdr:col>3</xdr:col>
      <xdr:colOff>444500</xdr:colOff>
      <xdr:row>551</xdr:row>
      <xdr:rowOff>57936</xdr:rowOff>
    </xdr:to>
    <xdr:cxnSp macro="">
      <xdr:nvCxnSpPr>
        <xdr:cNvPr id="422" name="Straight Connector 421">
          <a:extLst>
            <a:ext uri="{FF2B5EF4-FFF2-40B4-BE49-F238E27FC236}">
              <a16:creationId xmlns:a16="http://schemas.microsoft.com/office/drawing/2014/main" id="{36EF46B9-CB54-6640-A512-833EF96F922C}"/>
            </a:ext>
          </a:extLst>
        </xdr:cNvPr>
        <xdr:cNvCxnSpPr>
          <a:endCxn id="420" idx="3"/>
        </xdr:cNvCxnSpPr>
      </xdr:nvCxnSpPr>
      <xdr:spPr>
        <a:xfrm>
          <a:off x="13522325000" y="604556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551</xdr:row>
      <xdr:rowOff>169635</xdr:rowOff>
    </xdr:from>
    <xdr:to>
      <xdr:col>2</xdr:col>
      <xdr:colOff>715296</xdr:colOff>
      <xdr:row>556</xdr:row>
      <xdr:rowOff>102720</xdr:rowOff>
    </xdr:to>
    <xdr:cxnSp macro="">
      <xdr:nvCxnSpPr>
        <xdr:cNvPr id="423" name="Straight Connector 422">
          <a:extLst>
            <a:ext uri="{FF2B5EF4-FFF2-40B4-BE49-F238E27FC236}">
              <a16:creationId xmlns:a16="http://schemas.microsoft.com/office/drawing/2014/main" id="{196573A3-13BC-BB48-9839-CCC193092E3B}"/>
            </a:ext>
          </a:extLst>
        </xdr:cNvPr>
        <xdr:cNvCxnSpPr>
          <a:stCxn id="418" idx="2"/>
        </xdr:cNvCxnSpPr>
      </xdr:nvCxnSpPr>
      <xdr:spPr>
        <a:xfrm>
          <a:off x="13522879704" y="605708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549</xdr:row>
      <xdr:rowOff>9338</xdr:rowOff>
    </xdr:from>
    <xdr:to>
      <xdr:col>3</xdr:col>
      <xdr:colOff>443567</xdr:colOff>
      <xdr:row>551</xdr:row>
      <xdr:rowOff>48163</xdr:rowOff>
    </xdr:to>
    <xdr:cxnSp macro="">
      <xdr:nvCxnSpPr>
        <xdr:cNvPr id="424" name="Straight Connector 423">
          <a:extLst>
            <a:ext uri="{FF2B5EF4-FFF2-40B4-BE49-F238E27FC236}">
              <a16:creationId xmlns:a16="http://schemas.microsoft.com/office/drawing/2014/main" id="{DAFF92ED-F3FF-7E42-AA3D-B58132E02C58}"/>
            </a:ext>
          </a:extLst>
        </xdr:cNvPr>
        <xdr:cNvCxnSpPr>
          <a:endCxn id="418" idx="1"/>
        </xdr:cNvCxnSpPr>
      </xdr:nvCxnSpPr>
      <xdr:spPr>
        <a:xfrm>
          <a:off x="13522325933" y="600041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301625</xdr:colOff>
      <xdr:row>556</xdr:row>
      <xdr:rowOff>148715</xdr:rowOff>
    </xdr:from>
    <xdr:ext cx="275236" cy="172227"/>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62</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62</a:t>
              </a:r>
              <a:endParaRPr lang="en-US" sz="1100"/>
            </a:p>
          </xdr:txBody>
        </xdr:sp>
      </mc:Fallback>
    </mc:AlternateContent>
    <xdr:clientData/>
  </xdr:oneCellAnchor>
  <xdr:twoCellAnchor>
    <xdr:from>
      <xdr:col>2</xdr:col>
      <xdr:colOff>463550</xdr:colOff>
      <xdr:row>554</xdr:row>
      <xdr:rowOff>29936</xdr:rowOff>
    </xdr:from>
    <xdr:to>
      <xdr:col>2</xdr:col>
      <xdr:colOff>468993</xdr:colOff>
      <xdr:row>556</xdr:row>
      <xdr:rowOff>88900</xdr:rowOff>
    </xdr:to>
    <xdr:cxnSp macro="">
      <xdr:nvCxnSpPr>
        <xdr:cNvPr id="426" name="Straight Connector 425">
          <a:extLst>
            <a:ext uri="{FF2B5EF4-FFF2-40B4-BE49-F238E27FC236}">
              <a16:creationId xmlns:a16="http://schemas.microsoft.com/office/drawing/2014/main" id="{91175745-5A83-B844-8D0E-B24F352F2DD4}"/>
            </a:ext>
          </a:extLst>
        </xdr:cNvPr>
        <xdr:cNvCxnSpPr/>
      </xdr:nvCxnSpPr>
      <xdr:spPr>
        <a:xfrm flipH="1" flipV="1">
          <a:off x="13523126007" y="61040736"/>
          <a:ext cx="5443" cy="46536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469900</xdr:colOff>
      <xdr:row>554</xdr:row>
      <xdr:rowOff>50800</xdr:rowOff>
    </xdr:from>
    <xdr:to>
      <xdr:col>3</xdr:col>
      <xdr:colOff>450850</xdr:colOff>
      <xdr:row>554</xdr:row>
      <xdr:rowOff>50800</xdr:rowOff>
    </xdr:to>
    <xdr:cxnSp macro="">
      <xdr:nvCxnSpPr>
        <xdr:cNvPr id="427" name="Straight Connector 426">
          <a:extLst>
            <a:ext uri="{FF2B5EF4-FFF2-40B4-BE49-F238E27FC236}">
              <a16:creationId xmlns:a16="http://schemas.microsoft.com/office/drawing/2014/main" id="{E057DB95-ED3A-FB49-9304-A891AB6D580E}"/>
            </a:ext>
          </a:extLst>
        </xdr:cNvPr>
        <xdr:cNvCxnSpPr/>
      </xdr:nvCxnSpPr>
      <xdr:spPr>
        <a:xfrm>
          <a:off x="13522318650" y="61061600"/>
          <a:ext cx="806450"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400050</xdr:colOff>
      <xdr:row>553</xdr:row>
      <xdr:rowOff>161925</xdr:rowOff>
    </xdr:from>
    <xdr:to>
      <xdr:col>2</xdr:col>
      <xdr:colOff>523875</xdr:colOff>
      <xdr:row>554</xdr:row>
      <xdr:rowOff>127000</xdr:rowOff>
    </xdr:to>
    <xdr:sp macro="" textlink="">
      <xdr:nvSpPr>
        <xdr:cNvPr id="428" name="Oval 427">
          <a:extLst>
            <a:ext uri="{FF2B5EF4-FFF2-40B4-BE49-F238E27FC236}">
              <a16:creationId xmlns:a16="http://schemas.microsoft.com/office/drawing/2014/main" id="{B332C5DD-AF26-B54B-A0D3-E596A9E30E57}"/>
            </a:ext>
          </a:extLst>
        </xdr:cNvPr>
        <xdr:cNvSpPr/>
      </xdr:nvSpPr>
      <xdr:spPr>
        <a:xfrm>
          <a:off x="13523071125" y="6096952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4</xdr:col>
      <xdr:colOff>412750</xdr:colOff>
      <xdr:row>546</xdr:row>
      <xdr:rowOff>15875</xdr:rowOff>
    </xdr:from>
    <xdr:to>
      <xdr:col>4</xdr:col>
      <xdr:colOff>536575</xdr:colOff>
      <xdr:row>546</xdr:row>
      <xdr:rowOff>184150</xdr:rowOff>
    </xdr:to>
    <xdr:sp macro="" textlink="">
      <xdr:nvSpPr>
        <xdr:cNvPr id="429" name="Oval 428">
          <a:extLst>
            <a:ext uri="{FF2B5EF4-FFF2-40B4-BE49-F238E27FC236}">
              <a16:creationId xmlns:a16="http://schemas.microsoft.com/office/drawing/2014/main" id="{7B56882B-FE09-E648-AFEB-0AD9F098BBA2}"/>
            </a:ext>
          </a:extLst>
        </xdr:cNvPr>
        <xdr:cNvSpPr/>
      </xdr:nvSpPr>
      <xdr:spPr>
        <a:xfrm>
          <a:off x="13521407425" y="5940107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oneCellAnchor>
    <xdr:from>
      <xdr:col>4</xdr:col>
      <xdr:colOff>190500</xdr:colOff>
      <xdr:row>551</xdr:row>
      <xdr:rowOff>9526</xdr:rowOff>
    </xdr:from>
    <xdr:ext cx="3178294" cy="172227"/>
    <mc:AlternateContent xmlns:mc="http://schemas.openxmlformats.org/markup-compatibility/2006" xmlns:a14="http://schemas.microsoft.com/office/drawing/2010/main">
      <mc:Choice Requires="a14">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𝐹</m:t>
                        </m:r>
                      </m:sub>
                    </m:sSub>
                    <m:r>
                      <a:rPr lang="en-US" sz="1100" b="0" i="1">
                        <a:latin typeface="Cambria Math" panose="02040503050406030204" pitchFamily="18" charset="0"/>
                      </a:rPr>
                      <m:t>=62→</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𝐹</m:t>
                        </m:r>
                      </m:sub>
                    </m:sSub>
                    <m:r>
                      <a:rPr lang="en-US" sz="1100" b="0" i="1">
                        <a:latin typeface="Cambria Math" panose="02040503050406030204" pitchFamily="18" charset="0"/>
                      </a:rPr>
                      <m:t>=150−62∗2=26</m:t>
                    </m:r>
                  </m:oMath>
                </m:oMathPara>
              </a14:m>
              <a:endParaRPr lang="en-US" sz="1100"/>
            </a:p>
          </xdr:txBody>
        </xdr:sp>
      </mc:Choice>
      <mc:Fallback xmlns="">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𝑦=150−2𝑥→𝑥_𝐹=62→𝑦_𝐹=150−62∗2=26</a:t>
              </a:r>
              <a:endParaRPr lang="en-US" sz="1100"/>
            </a:p>
          </xdr:txBody>
        </xdr:sp>
      </mc:Fallback>
    </mc:AlternateContent>
    <xdr:clientData/>
  </xdr:oneCellAnchor>
  <xdr:oneCellAnchor>
    <xdr:from>
      <xdr:col>3</xdr:col>
      <xdr:colOff>450850</xdr:colOff>
      <xdr:row>553</xdr:row>
      <xdr:rowOff>180465</xdr:rowOff>
    </xdr:from>
    <xdr:ext cx="275236" cy="172227"/>
    <mc:AlternateContent xmlns:mc="http://schemas.openxmlformats.org/markup-compatibility/2006" xmlns:a14="http://schemas.microsoft.com/office/drawing/2010/main">
      <mc:Choice Requires="a14">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26</m:t>
                    </m:r>
                  </m:oMath>
                </m:oMathPara>
              </a14:m>
              <a:endParaRPr lang="en-US" sz="1100"/>
            </a:p>
          </xdr:txBody>
        </xdr:sp>
      </mc:Choice>
      <mc:Fallback xmlns="">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26</a:t>
              </a:r>
              <a:endParaRPr lang="en-US" sz="1100"/>
            </a:p>
          </xdr:txBody>
        </xdr:sp>
      </mc:Fallback>
    </mc:AlternateContent>
    <xdr:clientData/>
  </xdr:oneCellAnchor>
  <xdr:twoCellAnchor>
    <xdr:from>
      <xdr:col>3</xdr:col>
      <xdr:colOff>726086</xdr:colOff>
      <xdr:row>551</xdr:row>
      <xdr:rowOff>95640</xdr:rowOff>
    </xdr:from>
    <xdr:to>
      <xdr:col>4</xdr:col>
      <xdr:colOff>190500</xdr:colOff>
      <xdr:row>554</xdr:row>
      <xdr:rowOff>63379</xdr:rowOff>
    </xdr:to>
    <xdr:cxnSp macro="">
      <xdr:nvCxnSpPr>
        <xdr:cNvPr id="432" name="Straight Arrow Connector 431">
          <a:extLst>
            <a:ext uri="{FF2B5EF4-FFF2-40B4-BE49-F238E27FC236}">
              <a16:creationId xmlns:a16="http://schemas.microsoft.com/office/drawing/2014/main" id="{59594895-5638-2049-8914-E4F64B9B1532}"/>
            </a:ext>
          </a:extLst>
        </xdr:cNvPr>
        <xdr:cNvCxnSpPr>
          <a:stCxn id="431" idx="1"/>
          <a:endCxn id="430" idx="3"/>
        </xdr:cNvCxnSpPr>
      </xdr:nvCxnSpPr>
      <xdr:spPr>
        <a:xfrm flipH="1" flipV="1">
          <a:off x="13521753500" y="60496840"/>
          <a:ext cx="289914" cy="577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99331</xdr:colOff>
      <xdr:row>391</xdr:row>
      <xdr:rowOff>191564</xdr:rowOff>
    </xdr:from>
    <xdr:to>
      <xdr:col>8</xdr:col>
      <xdr:colOff>212851</xdr:colOff>
      <xdr:row>407</xdr:row>
      <xdr:rowOff>120615</xdr:rowOff>
    </xdr:to>
    <xdr:sp macro="" textlink="">
      <xdr:nvSpPr>
        <xdr:cNvPr id="433" name="TextBox 432">
          <a:extLst>
            <a:ext uri="{FF2B5EF4-FFF2-40B4-BE49-F238E27FC236}">
              <a16:creationId xmlns:a16="http://schemas.microsoft.com/office/drawing/2014/main" id="{7199DEDC-D479-A34A-BD3E-5FC481A91D75}"/>
            </a:ext>
          </a:extLst>
        </xdr:cNvPr>
        <xdr:cNvSpPr txBox="1"/>
      </xdr:nvSpPr>
      <xdr:spPr>
        <a:xfrm>
          <a:off x="13518175149" y="28080764"/>
          <a:ext cx="6971520" cy="3180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a:latin typeface="David" panose="020E0502060401010101" pitchFamily="34" charset="-79"/>
              <a:cs typeface="David" panose="020E0502060401010101" pitchFamily="34" charset="-79"/>
            </a:rPr>
            <a:t>עקרונית, עקומת התמורה שהצגנו מראה את גבול האפשרויות השונות של ייצור שני מוצרים במשק נתון, תוך התחשבות במגבלות של גורמי הייצור הזמינים. כאשר מדובר במגבלות של כמה גורמי ייצור חיוניים, הדבר מוסיף מורכבות לעקומה, שכן כל גורם ייצור מהווה אילוץ בפני עצמו.</a:t>
          </a:r>
        </a:p>
        <a:p>
          <a:pPr algn="r" rtl="1"/>
          <a:endParaRPr lang="he-IL" sz="1200">
            <a:solidFill>
              <a:sysClr val="windowText" lastClr="000000"/>
            </a:solidFill>
            <a:latin typeface="David" panose="020E0502060401010101" pitchFamily="34" charset="-79"/>
            <a:cs typeface="David" panose="020E0502060401010101" pitchFamily="34" charset="-79"/>
          </a:endParaRPr>
        </a:p>
        <a:p>
          <a:pPr algn="r" rtl="1"/>
          <a:r>
            <a:rPr lang="he-IL" sz="1200">
              <a:solidFill>
                <a:sysClr val="windowText" lastClr="000000"/>
              </a:solidFill>
              <a:latin typeface="David" panose="020E0502060401010101" pitchFamily="34" charset="-79"/>
              <a:cs typeface="David" panose="020E0502060401010101" pitchFamily="34" charset="-79"/>
            </a:rPr>
            <a:t>במצב זה:</a:t>
          </a:r>
        </a:p>
        <a:p>
          <a:pPr algn="r" rtl="1"/>
          <a:r>
            <a:rPr lang="he-IL" sz="1200" b="1">
              <a:solidFill>
                <a:sysClr val="windowText" lastClr="000000"/>
              </a:solidFill>
              <a:latin typeface="David" panose="020E0502060401010101" pitchFamily="34" charset="-79"/>
              <a:cs typeface="David" panose="020E0502060401010101" pitchFamily="34" charset="-79"/>
            </a:rPr>
            <a:t>גורמי ייצור רבים משפיעים על המגבלה הכוללת</a:t>
          </a:r>
          <a:r>
            <a:rPr lang="he-IL" sz="1200">
              <a:solidFill>
                <a:sysClr val="windowText" lastClr="000000"/>
              </a:solidFill>
              <a:latin typeface="David" panose="020E0502060401010101" pitchFamily="34" charset="-79"/>
              <a:cs typeface="David" panose="020E0502060401010101" pitchFamily="34" charset="-79"/>
            </a:rPr>
            <a:t>: לדוגמה, במשק המייצר אייפונים ומקבוקים תוך שימוש באלומיניום ולאפות פרגית, כל מגבלה (כמו כמות האלומיניום הזמינה או מספר הלאפות) מכתיבה את תקרת הייצור עבור שני המוצרים יחד.</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תהליך בניית עקומת התמורה</a:t>
          </a:r>
          <a:r>
            <a:rPr lang="he-IL" sz="1200">
              <a:solidFill>
                <a:sysClr val="windowText" lastClr="000000"/>
              </a:solidFill>
              <a:latin typeface="David" panose="020E0502060401010101" pitchFamily="34" charset="-79"/>
              <a:cs typeface="David" panose="020E0502060401010101" pitchFamily="34" charset="-79"/>
            </a:rPr>
            <a:t>:</a:t>
          </a:r>
        </a:p>
        <a:p>
          <a:pPr lvl="1" algn="r" rtl="1"/>
          <a:r>
            <a:rPr lang="he-IL" sz="1200">
              <a:solidFill>
                <a:sysClr val="windowText" lastClr="000000"/>
              </a:solidFill>
              <a:latin typeface="David" panose="020E0502060401010101" pitchFamily="34" charset="-79"/>
              <a:cs typeface="David" panose="020E0502060401010101" pitchFamily="34" charset="-79"/>
            </a:rPr>
            <a:t>מחשבים את היקף הייצור המקסימלי האפשרי מכל מוצר לכל מגבלת ייצור בנפרד (למשל, כמה אייפונים או מקבוקים ניתן לייצר עם כמות האלומיניום הקיימת בלבד).</a:t>
          </a:r>
        </a:p>
        <a:p>
          <a:pPr lvl="1" algn="r" rtl="1"/>
          <a:r>
            <a:rPr lang="he-IL" sz="1200">
              <a:solidFill>
                <a:sysClr val="windowText" lastClr="000000"/>
              </a:solidFill>
              <a:latin typeface="David" panose="020E0502060401010101" pitchFamily="34" charset="-79"/>
              <a:cs typeface="David" panose="020E0502060401010101" pitchFamily="34" charset="-79"/>
            </a:rPr>
            <a:t>יוצרים גרף שבו כל מגבלת ייצור מייצגת ישר, והעקומה הסופית מתקבלת מצירוף כל האילוצים (הישרים).</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נקודת החיתוך בין המגבלות</a:t>
          </a:r>
          <a:r>
            <a:rPr lang="he-IL" sz="1200">
              <a:solidFill>
                <a:sysClr val="windowText" lastClr="000000"/>
              </a:solidFill>
              <a:latin typeface="David" panose="020E0502060401010101" pitchFamily="34" charset="-79"/>
              <a:cs typeface="David" panose="020E0502060401010101" pitchFamily="34" charset="-79"/>
            </a:rPr>
            <a:t>: מציינת את תמהיל הייצור המאפשר ניצול מלא של גורמי הייצור.</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מסקנה מרכזית</a:t>
          </a:r>
          <a:r>
            <a:rPr lang="he-IL" sz="1200">
              <a:solidFill>
                <a:sysClr val="windowText" lastClr="000000"/>
              </a:solidFill>
              <a:latin typeface="David" panose="020E0502060401010101" pitchFamily="34" charset="-79"/>
              <a:cs typeface="David" panose="020E0502060401010101" pitchFamily="34" charset="-79"/>
            </a:rPr>
            <a:t>: כאשר יש כמה גורמי ייצור, העקומה נעשית מורכבת יותר, והמשמעות היא שהיעילות המקסימלית מתקיימת רק על העקומה עצמה. כל נקודה מתחת לעקומה מסמלת בזבוז משאבים, וכל נקודה מעליה אינה אפשרית.</a:t>
          </a:r>
        </a:p>
        <a:p>
          <a:pPr algn="r" rtl="1"/>
          <a:r>
            <a:rPr lang="he-IL" sz="1200">
              <a:solidFill>
                <a:sysClr val="windowText" lastClr="000000"/>
              </a:solidFill>
              <a:latin typeface="David" panose="020E0502060401010101" pitchFamily="34" charset="-79"/>
              <a:cs typeface="David" panose="020E0502060401010101" pitchFamily="34" charset="-79"/>
            </a:rPr>
            <a:t>חשוב להבין שעקומת התמורה אינה לינארית אלא נשברת בכל פעם שמגבלת ייצור מסוימת מתחילה להיות במחסור (אילוץ אפקטיבי) ובכך</a:t>
          </a:r>
          <a:r>
            <a:rPr lang="he-IL" sz="1200" baseline="0">
              <a:solidFill>
                <a:sysClr val="windowText" lastClr="000000"/>
              </a:solidFill>
              <a:latin typeface="David" panose="020E0502060401010101" pitchFamily="34" charset="-79"/>
              <a:cs typeface="David" panose="020E0502060401010101" pitchFamily="34" charset="-79"/>
            </a:rPr>
            <a:t> מגבילה את היקף הייצור</a:t>
          </a:r>
          <a:r>
            <a:rPr lang="he-IL" sz="1200">
              <a:solidFill>
                <a:sysClr val="windowText" lastClr="000000"/>
              </a:solidFill>
              <a:latin typeface="David" panose="020E0502060401010101" pitchFamily="34" charset="-79"/>
              <a:cs typeface="David" panose="020E0502060401010101" pitchFamily="34" charset="-79"/>
            </a:rPr>
            <a:t>.</a:t>
          </a:r>
        </a:p>
        <a:p>
          <a:pPr algn="r" rtl="1"/>
          <a:endParaRPr lang="en-US" sz="1200">
            <a:latin typeface="David" panose="020E0502060401010101" pitchFamily="34" charset="-79"/>
            <a:cs typeface="David" panose="020E0502060401010101" pitchFamily="34" charset="-79"/>
          </a:endParaRPr>
        </a:p>
      </xdr:txBody>
    </xdr:sp>
    <xdr:clientData/>
  </xdr:twoCellAnchor>
  <xdr:oneCellAnchor>
    <xdr:from>
      <xdr:col>4</xdr:col>
      <xdr:colOff>636496</xdr:colOff>
      <xdr:row>450</xdr:row>
      <xdr:rowOff>155825</xdr:rowOff>
    </xdr:from>
    <xdr:ext cx="3556521" cy="2790366"/>
    <xdr:pic>
      <xdr:nvPicPr>
        <xdr:cNvPr id="460" name="Picture 459">
          <a:extLst>
            <a:ext uri="{FF2B5EF4-FFF2-40B4-BE49-F238E27FC236}">
              <a16:creationId xmlns:a16="http://schemas.microsoft.com/office/drawing/2014/main" id="{BFB6E523-059E-C14E-B37D-C5B5C6572762}"/>
            </a:ext>
          </a:extLst>
        </xdr:cNvPr>
        <xdr:cNvPicPr>
          <a:picLocks noChangeAspect="1"/>
        </xdr:cNvPicPr>
      </xdr:nvPicPr>
      <xdr:blipFill>
        <a:blip xmlns:r="http://schemas.openxmlformats.org/officeDocument/2006/relationships" r:embed="rId9"/>
        <a:stretch>
          <a:fillRect/>
        </a:stretch>
      </xdr:blipFill>
      <xdr:spPr>
        <a:xfrm>
          <a:off x="13517750983" y="40033825"/>
          <a:ext cx="3556521" cy="2790366"/>
        </a:xfrm>
        <a:prstGeom prst="rect">
          <a:avLst/>
        </a:prstGeom>
      </xdr:spPr>
    </xdr:pic>
    <xdr:clientData/>
  </xdr:oneCellAnchor>
  <xdr:twoCellAnchor>
    <xdr:from>
      <xdr:col>11</xdr:col>
      <xdr:colOff>424824</xdr:colOff>
      <xdr:row>413</xdr:row>
      <xdr:rowOff>4472</xdr:rowOff>
    </xdr:from>
    <xdr:to>
      <xdr:col>11</xdr:col>
      <xdr:colOff>451655</xdr:colOff>
      <xdr:row>426</xdr:row>
      <xdr:rowOff>196761</xdr:rowOff>
    </xdr:to>
    <xdr:cxnSp macro="">
      <xdr:nvCxnSpPr>
        <xdr:cNvPr id="462" name="Straight Arrow Connector 461">
          <a:extLst>
            <a:ext uri="{FF2B5EF4-FFF2-40B4-BE49-F238E27FC236}">
              <a16:creationId xmlns:a16="http://schemas.microsoft.com/office/drawing/2014/main" id="{458F91C0-525B-C9EC-100C-F2B35C6529D7}"/>
            </a:ext>
          </a:extLst>
        </xdr:cNvPr>
        <xdr:cNvCxnSpPr/>
      </xdr:nvCxnSpPr>
      <xdr:spPr>
        <a:xfrm flipV="1">
          <a:off x="13544746761" y="83618768"/>
          <a:ext cx="26831" cy="283514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751268</xdr:colOff>
      <xdr:row>423</xdr:row>
      <xdr:rowOff>98381</xdr:rowOff>
    </xdr:from>
    <xdr:to>
      <xdr:col>12</xdr:col>
      <xdr:colOff>84965</xdr:colOff>
      <xdr:row>423</xdr:row>
      <xdr:rowOff>111796</xdr:rowOff>
    </xdr:to>
    <xdr:cxnSp macro="">
      <xdr:nvCxnSpPr>
        <xdr:cNvPr id="463" name="Straight Arrow Connector 462">
          <a:extLst>
            <a:ext uri="{FF2B5EF4-FFF2-40B4-BE49-F238E27FC236}">
              <a16:creationId xmlns:a16="http://schemas.microsoft.com/office/drawing/2014/main" id="{5D1DCD03-48A1-FF2C-609E-A0DD3D1E2DC9}"/>
            </a:ext>
          </a:extLst>
        </xdr:cNvPr>
        <xdr:cNvCxnSpPr/>
      </xdr:nvCxnSpPr>
      <xdr:spPr>
        <a:xfrm flipV="1">
          <a:off x="13544286162" y="85725001"/>
          <a:ext cx="2642852" cy="134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491901</xdr:colOff>
      <xdr:row>417</xdr:row>
      <xdr:rowOff>102852</xdr:rowOff>
    </xdr:from>
    <xdr:to>
      <xdr:col>11</xdr:col>
      <xdr:colOff>442712</xdr:colOff>
      <xdr:row>423</xdr:row>
      <xdr:rowOff>98380</xdr:rowOff>
    </xdr:to>
    <xdr:cxnSp macro="">
      <xdr:nvCxnSpPr>
        <xdr:cNvPr id="467" name="Straight Connector 466">
          <a:extLst>
            <a:ext uri="{FF2B5EF4-FFF2-40B4-BE49-F238E27FC236}">
              <a16:creationId xmlns:a16="http://schemas.microsoft.com/office/drawing/2014/main" id="{4486F014-4C7E-E2CC-D84A-6D5CC75F9454}"/>
            </a:ext>
          </a:extLst>
        </xdr:cNvPr>
        <xdr:cNvCxnSpPr/>
      </xdr:nvCxnSpPr>
      <xdr:spPr>
        <a:xfrm>
          <a:off x="13544755704" y="84522077"/>
          <a:ext cx="1605388" cy="12029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11</xdr:col>
      <xdr:colOff>111797</xdr:colOff>
      <xdr:row>416</xdr:row>
      <xdr:rowOff>186744</xdr:rowOff>
    </xdr:from>
    <xdr:ext cx="996710" cy="172098"/>
    <mc:AlternateContent xmlns:mc="http://schemas.openxmlformats.org/markup-compatibility/2006" xmlns:a14="http://schemas.microsoft.com/office/drawing/2010/main">
      <mc:Choice Requires="a14">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809402</xdr:colOff>
      <xdr:row>423</xdr:row>
      <xdr:rowOff>168856</xdr:rowOff>
    </xdr:from>
    <xdr:ext cx="996710" cy="172098"/>
    <mc:AlternateContent xmlns:mc="http://schemas.openxmlformats.org/markup-compatibility/2006" xmlns:a14="http://schemas.microsoft.com/office/drawing/2010/main">
      <mc:Choice Requires="a14">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10</xdr:col>
      <xdr:colOff>401752</xdr:colOff>
      <xdr:row>418</xdr:row>
      <xdr:rowOff>57046</xdr:rowOff>
    </xdr:from>
    <xdr:ext cx="1488612" cy="109517"/>
    <mc:AlternateContent xmlns:mc="http://schemas.openxmlformats.org/markup-compatibility/2006" xmlns:a14="http://schemas.microsoft.com/office/drawing/2010/main">
      <mc:Choice Requires="a14">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oneCellAnchor>
    <xdr:from>
      <xdr:col>9</xdr:col>
      <xdr:colOff>675247</xdr:colOff>
      <xdr:row>423</xdr:row>
      <xdr:rowOff>155440</xdr:rowOff>
    </xdr:from>
    <xdr:ext cx="996710" cy="172098"/>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10</xdr:col>
      <xdr:colOff>321973</xdr:colOff>
      <xdr:row>414</xdr:row>
      <xdr:rowOff>201232</xdr:rowOff>
    </xdr:from>
    <xdr:to>
      <xdr:col>11</xdr:col>
      <xdr:colOff>433768</xdr:colOff>
      <xdr:row>423</xdr:row>
      <xdr:rowOff>116267</xdr:rowOff>
    </xdr:to>
    <xdr:cxnSp macro="">
      <xdr:nvCxnSpPr>
        <xdr:cNvPr id="474" name="Straight Connector 473">
          <a:extLst>
            <a:ext uri="{FF2B5EF4-FFF2-40B4-BE49-F238E27FC236}">
              <a16:creationId xmlns:a16="http://schemas.microsoft.com/office/drawing/2014/main" id="{CDCB11D9-A49B-180D-7306-F07AEC7707D4}"/>
            </a:ext>
          </a:extLst>
        </xdr:cNvPr>
        <xdr:cNvCxnSpPr/>
      </xdr:nvCxnSpPr>
      <xdr:spPr>
        <a:xfrm>
          <a:off x="13544764648" y="84016760"/>
          <a:ext cx="939084" cy="17261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120740</xdr:colOff>
      <xdr:row>414</xdr:row>
      <xdr:rowOff>70476</xdr:rowOff>
    </xdr:from>
    <xdr:ext cx="996710" cy="172098"/>
    <mc:AlternateContent xmlns:mc="http://schemas.openxmlformats.org/markup-compatibility/2006" xmlns:a14="http://schemas.microsoft.com/office/drawing/2010/main">
      <mc:Choice Requires="a14">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10</xdr:col>
      <xdr:colOff>577489</xdr:colOff>
      <xdr:row>417</xdr:row>
      <xdr:rowOff>187190</xdr:rowOff>
    </xdr:from>
    <xdr:ext cx="109517" cy="1488612"/>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twoCellAnchor>
    <xdr:from>
      <xdr:col>10</xdr:col>
      <xdr:colOff>747635</xdr:colOff>
      <xdr:row>418</xdr:row>
      <xdr:rowOff>163239</xdr:rowOff>
    </xdr:from>
    <xdr:to>
      <xdr:col>11</xdr:col>
      <xdr:colOff>52236</xdr:colOff>
      <xdr:row>419</xdr:row>
      <xdr:rowOff>107737</xdr:rowOff>
    </xdr:to>
    <xdr:sp macro="" textlink="">
      <xdr:nvSpPr>
        <xdr:cNvPr id="478" name="Oval 477">
          <a:extLst>
            <a:ext uri="{FF2B5EF4-FFF2-40B4-BE49-F238E27FC236}">
              <a16:creationId xmlns:a16="http://schemas.microsoft.com/office/drawing/2014/main" id="{53158617-DCB7-2B94-F5D0-75FAD08B6B3D}"/>
            </a:ext>
          </a:extLst>
        </xdr:cNvPr>
        <xdr:cNvSpPr/>
      </xdr:nvSpPr>
      <xdr:spPr>
        <a:xfrm>
          <a:off x="13523877404" y="85266298"/>
          <a:ext cx="130591" cy="14691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607434</xdr:colOff>
      <xdr:row>416</xdr:row>
      <xdr:rowOff>47252</xdr:rowOff>
    </xdr:from>
    <xdr:ext cx="1488612" cy="109517"/>
    <mc:AlternateContent xmlns:mc="http://schemas.openxmlformats.org/markup-compatibility/2006" xmlns:a14="http://schemas.microsoft.com/office/drawing/2010/main">
      <mc:Choice Requires="a14">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100−</m:t>
                    </m:r>
                    <m:r>
                      <a:rPr lang="en-US" sz="700" b="0" i="1">
                        <a:latin typeface="Cambria Math" panose="02040503050406030204" pitchFamily="18" charset="0"/>
                      </a:rPr>
                      <m:t>𝑋</m:t>
                    </m:r>
                    <m:r>
                      <a:rPr lang="he-IL"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100−𝑋</a:t>
              </a:r>
              <a:r>
                <a:rPr lang="he-IL" sz="700" b="0" i="0">
                  <a:latin typeface="Cambria Math" panose="02040503050406030204" pitchFamily="18" charset="0"/>
                </a:rPr>
                <a:t>=150−2</a:t>
              </a:r>
              <a:r>
                <a:rPr lang="en-US" sz="700" b="0" i="0">
                  <a:latin typeface="Cambria Math" panose="02040503050406030204" pitchFamily="18" charset="0"/>
                </a:rPr>
                <a:t>𝑋</a:t>
              </a:r>
              <a:endParaRPr lang="en-US" sz="700"/>
            </a:p>
          </xdr:txBody>
        </xdr:sp>
      </mc:Fallback>
    </mc:AlternateContent>
    <xdr:clientData/>
  </xdr:oneCellAnchor>
  <xdr:oneCellAnchor>
    <xdr:from>
      <xdr:col>8</xdr:col>
      <xdr:colOff>613964</xdr:colOff>
      <xdr:row>417</xdr:row>
      <xdr:rowOff>14603</xdr:rowOff>
    </xdr:from>
    <xdr:ext cx="1488612" cy="109517"/>
    <mc:AlternateContent xmlns:mc="http://schemas.openxmlformats.org/markup-compatibility/2006" xmlns:a14="http://schemas.microsoft.com/office/drawing/2010/main">
      <mc:Choice Requires="a14">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𝑋</m:t>
                    </m:r>
                    <m:r>
                      <a:rPr lang="en-US" sz="700" b="0" i="1">
                        <a:latin typeface="Cambria Math" panose="02040503050406030204" pitchFamily="18" charset="0"/>
                      </a:rPr>
                      <m:t>=50</m:t>
                    </m:r>
                  </m:oMath>
                </m:oMathPara>
              </a14:m>
              <a:endParaRPr lang="en-US" sz="700"/>
            </a:p>
          </xdr:txBody>
        </xdr:sp>
      </mc:Choice>
      <mc:Fallback xmlns="">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𝑋=50</a:t>
              </a:r>
              <a:endParaRPr lang="en-US" sz="700"/>
            </a:p>
          </xdr:txBody>
        </xdr:sp>
      </mc:Fallback>
    </mc:AlternateContent>
    <xdr:clientData/>
  </xdr:oneCellAnchor>
  <xdr:oneCellAnchor>
    <xdr:from>
      <xdr:col>8</xdr:col>
      <xdr:colOff>636817</xdr:colOff>
      <xdr:row>417</xdr:row>
      <xdr:rowOff>184372</xdr:rowOff>
    </xdr:from>
    <xdr:ext cx="1488612" cy="109517"/>
    <mc:AlternateContent xmlns:mc="http://schemas.openxmlformats.org/markup-compatibility/2006" xmlns:a14="http://schemas.microsoft.com/office/drawing/2010/main">
      <mc:Choice Requires="a14">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=100−50=50</m:t>
                    </m:r>
                  </m:oMath>
                </m:oMathPara>
              </a14:m>
              <a:endParaRPr lang="en-US" sz="700"/>
            </a:p>
          </xdr:txBody>
        </xdr:sp>
      </mc:Choice>
      <mc:Fallback xmlns="">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𝑌=100−50=50</a:t>
              </a:r>
              <a:endParaRPr lang="en-US" sz="700"/>
            </a:p>
          </xdr:txBody>
        </xdr:sp>
      </mc:Fallback>
    </mc:AlternateContent>
    <xdr:clientData/>
  </xdr:oneCellAnchor>
  <xdr:twoCellAnchor>
    <xdr:from>
      <xdr:col>18</xdr:col>
      <xdr:colOff>386773</xdr:colOff>
      <xdr:row>429</xdr:row>
      <xdr:rowOff>184726</xdr:rowOff>
    </xdr:from>
    <xdr:to>
      <xdr:col>18</xdr:col>
      <xdr:colOff>444500</xdr:colOff>
      <xdr:row>446</xdr:row>
      <xdr:rowOff>184727</xdr:rowOff>
    </xdr:to>
    <xdr:cxnSp macro="">
      <xdr:nvCxnSpPr>
        <xdr:cNvPr id="483" name="Straight Arrow Connector 482">
          <a:extLst>
            <a:ext uri="{FF2B5EF4-FFF2-40B4-BE49-F238E27FC236}">
              <a16:creationId xmlns:a16="http://schemas.microsoft.com/office/drawing/2014/main" id="{DEFDC093-ED22-6DF6-32D9-A5BE694BB3A7}"/>
            </a:ext>
          </a:extLst>
        </xdr:cNvPr>
        <xdr:cNvCxnSpPr/>
      </xdr:nvCxnSpPr>
      <xdr:spPr>
        <a:xfrm flipV="1">
          <a:off x="13509688500" y="87335590"/>
          <a:ext cx="57727" cy="343477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11545</xdr:colOff>
      <xdr:row>444</xdr:row>
      <xdr:rowOff>86591</xdr:rowOff>
    </xdr:from>
    <xdr:to>
      <xdr:col>18</xdr:col>
      <xdr:colOff>773545</xdr:colOff>
      <xdr:row>444</xdr:row>
      <xdr:rowOff>115455</xdr:rowOff>
    </xdr:to>
    <xdr:cxnSp macro="">
      <xdr:nvCxnSpPr>
        <xdr:cNvPr id="484" name="Straight Arrow Connector 483">
          <a:extLst>
            <a:ext uri="{FF2B5EF4-FFF2-40B4-BE49-F238E27FC236}">
              <a16:creationId xmlns:a16="http://schemas.microsoft.com/office/drawing/2014/main" id="{3094B7C1-57BC-F727-F7CD-C2B13858BAD0}"/>
            </a:ext>
          </a:extLst>
        </xdr:cNvPr>
        <xdr:cNvCxnSpPr/>
      </xdr:nvCxnSpPr>
      <xdr:spPr>
        <a:xfrm flipV="1">
          <a:off x="13509359455" y="90268136"/>
          <a:ext cx="3238500" cy="2886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157084</xdr:colOff>
      <xdr:row>434</xdr:row>
      <xdr:rowOff>105356</xdr:rowOff>
    </xdr:from>
    <xdr:ext cx="996710" cy="172098"/>
    <mc:AlternateContent xmlns:mc="http://schemas.openxmlformats.org/markup-compatibility/2006" xmlns:a14="http://schemas.microsoft.com/office/drawing/2010/main">
      <mc:Choice Requires="a14">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17</xdr:col>
      <xdr:colOff>69273</xdr:colOff>
      <xdr:row>435</xdr:row>
      <xdr:rowOff>22034</xdr:rowOff>
    </xdr:from>
    <xdr:to>
      <xdr:col>18</xdr:col>
      <xdr:colOff>402302</xdr:colOff>
      <xdr:row>438</xdr:row>
      <xdr:rowOff>28863</xdr:rowOff>
    </xdr:to>
    <xdr:cxnSp macro="">
      <xdr:nvCxnSpPr>
        <xdr:cNvPr id="488" name="Straight Connector 487">
          <a:extLst>
            <a:ext uri="{FF2B5EF4-FFF2-40B4-BE49-F238E27FC236}">
              <a16:creationId xmlns:a16="http://schemas.microsoft.com/office/drawing/2014/main" id="{42ECE1D0-379F-3A55-8E2E-0E8186068AAA}"/>
            </a:ext>
          </a:extLst>
        </xdr:cNvPr>
        <xdr:cNvCxnSpPr/>
      </xdr:nvCxnSpPr>
      <xdr:spPr>
        <a:xfrm>
          <a:off x="13509730698" y="88385170"/>
          <a:ext cx="1158529" cy="61296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16</xdr:col>
      <xdr:colOff>673070</xdr:colOff>
      <xdr:row>435</xdr:row>
      <xdr:rowOff>189820</xdr:rowOff>
    </xdr:from>
    <xdr:ext cx="1488612" cy="109517"/>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twoCellAnchor>
    <xdr:from>
      <xdr:col>16</xdr:col>
      <xdr:colOff>770726</xdr:colOff>
      <xdr:row>437</xdr:row>
      <xdr:rowOff>186331</xdr:rowOff>
    </xdr:from>
    <xdr:to>
      <xdr:col>17</xdr:col>
      <xdr:colOff>75327</xdr:colOff>
      <xdr:row>438</xdr:row>
      <xdr:rowOff>130828</xdr:rowOff>
    </xdr:to>
    <xdr:sp macro="" textlink="">
      <xdr:nvSpPr>
        <xdr:cNvPr id="491" name="Oval 490">
          <a:extLst>
            <a:ext uri="{FF2B5EF4-FFF2-40B4-BE49-F238E27FC236}">
              <a16:creationId xmlns:a16="http://schemas.microsoft.com/office/drawing/2014/main" id="{A20D0CE7-407F-5640-5D12-23E8CEC937C8}"/>
            </a:ext>
          </a:extLst>
        </xdr:cNvPr>
        <xdr:cNvSpPr/>
      </xdr:nvSpPr>
      <xdr:spPr>
        <a:xfrm>
          <a:off x="13510883173" y="88953558"/>
          <a:ext cx="130101" cy="146543"/>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16</xdr:col>
      <xdr:colOff>127000</xdr:colOff>
      <xdr:row>438</xdr:row>
      <xdr:rowOff>131959</xdr:rowOff>
    </xdr:from>
    <xdr:to>
      <xdr:col>16</xdr:col>
      <xdr:colOff>808995</xdr:colOff>
      <xdr:row>444</xdr:row>
      <xdr:rowOff>127000</xdr:rowOff>
    </xdr:to>
    <xdr:cxnSp macro="">
      <xdr:nvCxnSpPr>
        <xdr:cNvPr id="492" name="Straight Connector 491">
          <a:extLst>
            <a:ext uri="{FF2B5EF4-FFF2-40B4-BE49-F238E27FC236}">
              <a16:creationId xmlns:a16="http://schemas.microsoft.com/office/drawing/2014/main" id="{DD67B970-FBC0-A6F5-A1DA-2E4E1A863E85}"/>
            </a:ext>
          </a:extLst>
        </xdr:cNvPr>
        <xdr:cNvCxnSpPr/>
      </xdr:nvCxnSpPr>
      <xdr:spPr>
        <a:xfrm>
          <a:off x="13510975005" y="89101232"/>
          <a:ext cx="681995" cy="120731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16</xdr:col>
      <xdr:colOff>335035</xdr:colOff>
      <xdr:row>437</xdr:row>
      <xdr:rowOff>112144</xdr:rowOff>
    </xdr:from>
    <xdr:ext cx="109517" cy="1488612"/>
    <mc:AlternateContent xmlns:mc="http://schemas.openxmlformats.org/markup-compatibility/2006" xmlns:a14="http://schemas.microsoft.com/office/drawing/2010/main">
      <mc:Choice Requires="a14">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oneCellAnchor>
    <xdr:from>
      <xdr:col>15</xdr:col>
      <xdr:colOff>405312</xdr:colOff>
      <xdr:row>444</xdr:row>
      <xdr:rowOff>151538</xdr:rowOff>
    </xdr:from>
    <xdr:ext cx="996710" cy="172098"/>
    <mc:AlternateContent xmlns:mc="http://schemas.openxmlformats.org/markup-compatibility/2006" xmlns:a14="http://schemas.microsoft.com/office/drawing/2010/main">
      <mc:Choice Requires="a14">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5</xdr:col>
      <xdr:colOff>402298</xdr:colOff>
      <xdr:row>594</xdr:row>
      <xdr:rowOff>15775</xdr:rowOff>
    </xdr:from>
    <xdr:to>
      <xdr:col>5</xdr:col>
      <xdr:colOff>422018</xdr:colOff>
      <xdr:row>609</xdr:row>
      <xdr:rowOff>31552</xdr:rowOff>
    </xdr:to>
    <xdr:cxnSp macro="">
      <xdr:nvCxnSpPr>
        <xdr:cNvPr id="498" name="Straight Arrow Connector 497">
          <a:extLst>
            <a:ext uri="{FF2B5EF4-FFF2-40B4-BE49-F238E27FC236}">
              <a16:creationId xmlns:a16="http://schemas.microsoft.com/office/drawing/2014/main" id="{77DC2899-06AC-816C-A3BF-45A53835A2E3}"/>
            </a:ext>
          </a:extLst>
        </xdr:cNvPr>
        <xdr:cNvCxnSpPr/>
      </xdr:nvCxnSpPr>
      <xdr:spPr>
        <a:xfrm flipV="1">
          <a:off x="13501062361" y="122566831"/>
          <a:ext cx="19720" cy="24768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631056</xdr:colOff>
      <xdr:row>606</xdr:row>
      <xdr:rowOff>126212</xdr:rowOff>
    </xdr:from>
    <xdr:to>
      <xdr:col>5</xdr:col>
      <xdr:colOff>717826</xdr:colOff>
      <xdr:row>606</xdr:row>
      <xdr:rowOff>134101</xdr:rowOff>
    </xdr:to>
    <xdr:cxnSp macro="">
      <xdr:nvCxnSpPr>
        <xdr:cNvPr id="499" name="Straight Arrow Connector 498">
          <a:extLst>
            <a:ext uri="{FF2B5EF4-FFF2-40B4-BE49-F238E27FC236}">
              <a16:creationId xmlns:a16="http://schemas.microsoft.com/office/drawing/2014/main" id="{549DFC26-F754-FF65-02D2-CE292F90E0EB}"/>
            </a:ext>
          </a:extLst>
        </xdr:cNvPr>
        <xdr:cNvCxnSpPr/>
      </xdr:nvCxnSpPr>
      <xdr:spPr>
        <a:xfrm flipV="1">
          <a:off x="13500766553" y="124523106"/>
          <a:ext cx="3384037" cy="7889"/>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496957</xdr:colOff>
      <xdr:row>598</xdr:row>
      <xdr:rowOff>132443</xdr:rowOff>
    </xdr:from>
    <xdr:ext cx="1840553" cy="172098"/>
    <mc:AlternateContent xmlns:mc="http://schemas.openxmlformats.org/markup-compatibility/2006" xmlns:a14="http://schemas.microsoft.com/office/drawing/2010/main">
      <mc:Choice Requires="a14">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351025</xdr:colOff>
      <xdr:row>606</xdr:row>
      <xdr:rowOff>199493</xdr:rowOff>
    </xdr:from>
    <xdr:ext cx="1840553" cy="172098"/>
    <mc:AlternateContent xmlns:mc="http://schemas.openxmlformats.org/markup-compatibility/2006" xmlns:a14="http://schemas.microsoft.com/office/drawing/2010/main">
      <mc:Choice Requires="a14">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500900</xdr:colOff>
      <xdr:row>599</xdr:row>
      <xdr:rowOff>19721</xdr:rowOff>
    </xdr:from>
    <xdr:to>
      <xdr:col>5</xdr:col>
      <xdr:colOff>406242</xdr:colOff>
      <xdr:row>606</xdr:row>
      <xdr:rowOff>114379</xdr:rowOff>
    </xdr:to>
    <xdr:cxnSp macro="">
      <xdr:nvCxnSpPr>
        <xdr:cNvPr id="505" name="Straight Connector 504">
          <a:extLst>
            <a:ext uri="{FF2B5EF4-FFF2-40B4-BE49-F238E27FC236}">
              <a16:creationId xmlns:a16="http://schemas.microsoft.com/office/drawing/2014/main" id="{43A5067D-D797-607B-BAE6-2F78C50DA775}"/>
            </a:ext>
          </a:extLst>
        </xdr:cNvPr>
        <xdr:cNvCxnSpPr/>
      </xdr:nvCxnSpPr>
      <xdr:spPr>
        <a:xfrm>
          <a:off x="13501078137" y="122980963"/>
          <a:ext cx="2378292" cy="1530310"/>
        </a:xfrm>
        <a:prstGeom prst="line">
          <a:avLst/>
        </a:prstGeom>
        <a:ln w="57150">
          <a:solidFill>
            <a:srgbClr val="9452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504845</xdr:colOff>
      <xdr:row>602</xdr:row>
      <xdr:rowOff>67050</xdr:rowOff>
    </xdr:from>
    <xdr:to>
      <xdr:col>5</xdr:col>
      <xdr:colOff>410186</xdr:colOff>
      <xdr:row>606</xdr:row>
      <xdr:rowOff>141987</xdr:rowOff>
    </xdr:to>
    <xdr:cxnSp macro="">
      <xdr:nvCxnSpPr>
        <xdr:cNvPr id="506" name="Straight Connector 505">
          <a:extLst>
            <a:ext uri="{FF2B5EF4-FFF2-40B4-BE49-F238E27FC236}">
              <a16:creationId xmlns:a16="http://schemas.microsoft.com/office/drawing/2014/main" id="{5F1B5513-DC38-50B1-2A9E-F999105E987A}"/>
            </a:ext>
          </a:extLst>
        </xdr:cNvPr>
        <xdr:cNvCxnSpPr/>
      </xdr:nvCxnSpPr>
      <xdr:spPr>
        <a:xfrm>
          <a:off x="13501074193" y="124258851"/>
          <a:ext cx="1553975" cy="89531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591615</xdr:colOff>
      <xdr:row>601</xdr:row>
      <xdr:rowOff>120611</xdr:rowOff>
    </xdr:from>
    <xdr:ext cx="1840553" cy="318036"/>
    <mc:AlternateContent xmlns:mc="http://schemas.openxmlformats.org/markup-compatibility/2006" xmlns:a14="http://schemas.microsoft.com/office/drawing/2010/main">
      <mc:Choice Requires="a14">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oneCellAnchor>
    <xdr:from>
      <xdr:col>2</xdr:col>
      <xdr:colOff>351025</xdr:colOff>
      <xdr:row>606</xdr:row>
      <xdr:rowOff>203437</xdr:rowOff>
    </xdr:from>
    <xdr:ext cx="1840553" cy="172098"/>
    <mc:AlternateContent xmlns:mc="http://schemas.openxmlformats.org/markup-compatibility/2006" xmlns:a14="http://schemas.microsoft.com/office/drawing/2010/main">
      <mc:Choice Requires="a14">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406243</xdr:colOff>
      <xdr:row>595</xdr:row>
      <xdr:rowOff>27609</xdr:rowOff>
    </xdr:from>
    <xdr:to>
      <xdr:col>5</xdr:col>
      <xdr:colOff>398354</xdr:colOff>
      <xdr:row>606</xdr:row>
      <xdr:rowOff>141987</xdr:rowOff>
    </xdr:to>
    <xdr:cxnSp macro="">
      <xdr:nvCxnSpPr>
        <xdr:cNvPr id="512" name="Straight Connector 511">
          <a:extLst>
            <a:ext uri="{FF2B5EF4-FFF2-40B4-BE49-F238E27FC236}">
              <a16:creationId xmlns:a16="http://schemas.microsoft.com/office/drawing/2014/main" id="{5A7D3344-D53B-AB99-D399-1DF9280D57BC}"/>
            </a:ext>
          </a:extLst>
        </xdr:cNvPr>
        <xdr:cNvCxnSpPr/>
      </xdr:nvCxnSpPr>
      <xdr:spPr>
        <a:xfrm>
          <a:off x="13501086025" y="122783758"/>
          <a:ext cx="816428" cy="2370403"/>
        </a:xfrm>
        <a:prstGeom prst="line">
          <a:avLst/>
        </a:prstGeom>
        <a:ln w="5715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504845</xdr:colOff>
      <xdr:row>594</xdr:row>
      <xdr:rowOff>152164</xdr:rowOff>
    </xdr:from>
    <xdr:ext cx="1840553" cy="172098"/>
    <mc:AlternateContent xmlns:mc="http://schemas.openxmlformats.org/markup-compatibility/2006" xmlns:a14="http://schemas.microsoft.com/office/drawing/2010/main">
      <mc:Choice Requires="a14">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3</xdr:col>
      <xdr:colOff>307640</xdr:colOff>
      <xdr:row>606</xdr:row>
      <xdr:rowOff>199494</xdr:rowOff>
    </xdr:from>
    <xdr:ext cx="1840553" cy="172098"/>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4</xdr:col>
      <xdr:colOff>658665</xdr:colOff>
      <xdr:row>602</xdr:row>
      <xdr:rowOff>177485</xdr:rowOff>
    </xdr:from>
    <xdr:to>
      <xdr:col>5</xdr:col>
      <xdr:colOff>410186</xdr:colOff>
      <xdr:row>604</xdr:row>
      <xdr:rowOff>106490</xdr:rowOff>
    </xdr:to>
    <xdr:cxnSp macro="">
      <xdr:nvCxnSpPr>
        <xdr:cNvPr id="517" name="Straight Arrow Connector 516">
          <a:extLst>
            <a:ext uri="{FF2B5EF4-FFF2-40B4-BE49-F238E27FC236}">
              <a16:creationId xmlns:a16="http://schemas.microsoft.com/office/drawing/2014/main" id="{53429A19-D809-7381-F57E-18509ED24384}"/>
            </a:ext>
          </a:extLst>
        </xdr:cNvPr>
        <xdr:cNvCxnSpPr/>
      </xdr:nvCxnSpPr>
      <xdr:spPr>
        <a:xfrm>
          <a:off x="13501074193" y="124369286"/>
          <a:ext cx="575838" cy="339192"/>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496957</xdr:colOff>
      <xdr:row>604</xdr:row>
      <xdr:rowOff>86770</xdr:rowOff>
    </xdr:from>
    <xdr:to>
      <xdr:col>4</xdr:col>
      <xdr:colOff>642889</xdr:colOff>
      <xdr:row>606</xdr:row>
      <xdr:rowOff>130155</xdr:rowOff>
    </xdr:to>
    <xdr:cxnSp macro="">
      <xdr:nvCxnSpPr>
        <xdr:cNvPr id="518" name="Straight Arrow Connector 517">
          <a:extLst>
            <a:ext uri="{FF2B5EF4-FFF2-40B4-BE49-F238E27FC236}">
              <a16:creationId xmlns:a16="http://schemas.microsoft.com/office/drawing/2014/main" id="{29DFD682-9C06-F69D-B77C-C4E50419EA9E}"/>
            </a:ext>
          </a:extLst>
        </xdr:cNvPr>
        <xdr:cNvCxnSpPr/>
      </xdr:nvCxnSpPr>
      <xdr:spPr>
        <a:xfrm>
          <a:off x="13501665807" y="124688758"/>
          <a:ext cx="145932" cy="4535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532455</xdr:colOff>
      <xdr:row>602</xdr:row>
      <xdr:rowOff>22008</xdr:rowOff>
    </xdr:from>
    <xdr:ext cx="2136361" cy="428707"/>
    <mc:AlternateContent xmlns:mc="http://schemas.openxmlformats.org/markup-compatibility/2006" xmlns:a14="http://schemas.microsoft.com/office/drawing/2010/main">
      <mc:Choice Requires="a14">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num>
                      <m:den>
                        <m:r>
                          <a:rPr lang="en-US" sz="1100" b="0" i="1">
                            <a:latin typeface="Cambria Math" panose="02040503050406030204" pitchFamily="18" charset="0"/>
                          </a:rPr>
                          <m:t>100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𝑌=66 2/3−(66 2/3)/100∗𝑋</a:t>
              </a:r>
              <a:endParaRPr lang="en-US" sz="1100"/>
            </a:p>
          </xdr:txBody>
        </xdr:sp>
      </mc:Fallback>
    </mc:AlternateContent>
    <xdr:clientData/>
  </xdr:oneCellAnchor>
  <xdr:oneCellAnchor>
    <xdr:from>
      <xdr:col>7</xdr:col>
      <xdr:colOff>579784</xdr:colOff>
      <xdr:row>607</xdr:row>
      <xdr:rowOff>14120</xdr:rowOff>
    </xdr:from>
    <xdr:ext cx="2136361" cy="316305"/>
    <mc:AlternateContent xmlns:mc="http://schemas.openxmlformats.org/markup-compatibility/2006" xmlns:a14="http://schemas.microsoft.com/office/drawing/2010/main">
      <mc:Choice Requires="a14">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400−400/40∗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619225</xdr:colOff>
      <xdr:row>608</xdr:row>
      <xdr:rowOff>191606</xdr:rowOff>
    </xdr:from>
    <xdr:ext cx="2136361" cy="172098"/>
    <mc:AlternateContent xmlns:mc="http://schemas.openxmlformats.org/markup-compatibility/2006" xmlns:a14="http://schemas.microsoft.com/office/drawing/2010/main">
      <mc:Choice Requires="a14">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7</xdr:col>
      <xdr:colOff>564009</xdr:colOff>
      <xdr:row>604</xdr:row>
      <xdr:rowOff>77226</xdr:rowOff>
    </xdr:from>
    <xdr:ext cx="2136361" cy="318036"/>
    <mc:AlternateContent xmlns:mc="http://schemas.openxmlformats.org/markup-compatibility/2006" xmlns:a14="http://schemas.microsoft.com/office/drawing/2010/main">
      <mc:Choice Requires="a14">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549898</xdr:colOff>
      <xdr:row>617</xdr:row>
      <xdr:rowOff>17253</xdr:rowOff>
    </xdr:from>
    <xdr:ext cx="2136361" cy="318036"/>
    <mc:AlternateContent xmlns:mc="http://schemas.openxmlformats.org/markup-compatibility/2006" xmlns:a14="http://schemas.microsoft.com/office/drawing/2010/main">
      <mc:Choice Requires="a14">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672142</xdr:colOff>
      <xdr:row>619</xdr:row>
      <xdr:rowOff>18745</xdr:rowOff>
    </xdr:from>
    <xdr:ext cx="2136361" cy="172098"/>
    <mc:AlternateContent xmlns:mc="http://schemas.openxmlformats.org/markup-compatibility/2006" xmlns:a14="http://schemas.microsoft.com/office/drawing/2010/main">
      <mc:Choice Requires="a14">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4</xdr:col>
      <xdr:colOff>355869</xdr:colOff>
      <xdr:row>621</xdr:row>
      <xdr:rowOff>24309</xdr:rowOff>
    </xdr:from>
    <xdr:ext cx="2136361" cy="490134"/>
    <mc:AlternateContent xmlns:mc="http://schemas.openxmlformats.org/markup-compatibility/2006" xmlns:a14="http://schemas.microsoft.com/office/drawing/2010/main">
      <mc:Choice Requires="a14">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r>
                      <a:rPr lang="he-IL" sz="1100" b="0" i="1">
                        <a:solidFill>
                          <a:sysClr val="windowText" lastClr="000000"/>
                        </a:solidFill>
                        <a:latin typeface="Cambria Math" panose="02040503050406030204" pitchFamily="18" charset="0"/>
                      </a:rPr>
                      <m:t>=</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a:p>
              <a:pPr algn="r" rtl="1"/>
              <a:endParaRPr lang="en-US" sz="1100">
                <a:solidFill>
                  <a:srgbClr val="FF0000"/>
                </a:solidFill>
              </a:endParaRPr>
            </a:p>
          </xdr:txBody>
        </xdr:sp>
      </mc:Choice>
      <mc:Fallback xmlns="">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rgbClr val="FF0000"/>
                  </a:solidFill>
                  <a:latin typeface="Cambria Math" panose="02040503050406030204" pitchFamily="18" charset="0"/>
                </a:rPr>
                <a:t>66 2/3−0.6667𝑋</a:t>
              </a:r>
              <a:r>
                <a:rPr lang="he-IL" sz="1100" b="0" i="0">
                  <a:solidFill>
                    <a:sysClr val="windowText" lastClr="000000"/>
                  </a:solidFill>
                  <a:latin typeface="Cambria Math" panose="02040503050406030204" pitchFamily="18" charset="0"/>
                </a:rPr>
                <a:t>=</a:t>
              </a:r>
              <a:r>
                <a:rPr lang="en-US" sz="1100" b="0" i="0">
                  <a:solidFill>
                    <a:srgbClr val="00B050"/>
                  </a:solidFill>
                  <a:latin typeface="Cambria Math" panose="02040503050406030204" pitchFamily="18" charset="0"/>
                </a:rPr>
                <a:t>400−10𝑋</a:t>
              </a:r>
              <a:endParaRPr lang="en-US" sz="1100">
                <a:solidFill>
                  <a:srgbClr val="00B050"/>
                </a:solidFill>
              </a:endParaRPr>
            </a:p>
            <a:p>
              <a:pPr algn="r" rtl="1"/>
              <a:endParaRPr lang="en-US" sz="1100">
                <a:solidFill>
                  <a:srgbClr val="FF0000"/>
                </a:solidFill>
              </a:endParaRPr>
            </a:p>
          </xdr:txBody>
        </xdr:sp>
      </mc:Fallback>
    </mc:AlternateContent>
    <xdr:clientData/>
  </xdr:oneCellAnchor>
  <xdr:oneCellAnchor>
    <xdr:from>
      <xdr:col>4</xdr:col>
      <xdr:colOff>546369</xdr:colOff>
      <xdr:row>623</xdr:row>
      <xdr:rowOff>27836</xdr:rowOff>
    </xdr:from>
    <xdr:ext cx="2136361" cy="172098"/>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=35.7143</m:t>
                    </m:r>
                  </m:oMath>
                </m:oMathPara>
              </a14:m>
              <a:endParaRPr lang="en-US" sz="1100">
                <a:solidFill>
                  <a:sysClr val="windowText" lastClr="000000"/>
                </a:solidFill>
              </a:endParaRPr>
            </a:p>
          </xdr:txBody>
        </xdr:sp>
      </mc:Choice>
      <mc:Fallback xmlns="">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𝑋=35.7143</a:t>
              </a:r>
              <a:endParaRPr lang="en-US" sz="1100">
                <a:solidFill>
                  <a:sysClr val="windowText" lastClr="000000"/>
                </a:solidFill>
              </a:endParaRPr>
            </a:p>
          </xdr:txBody>
        </xdr:sp>
      </mc:Fallback>
    </mc:AlternateContent>
    <xdr:clientData/>
  </xdr:oneCellAnchor>
  <xdr:oneCellAnchor>
    <xdr:from>
      <xdr:col>5</xdr:col>
      <xdr:colOff>28960</xdr:colOff>
      <xdr:row>624</xdr:row>
      <xdr:rowOff>70170</xdr:rowOff>
    </xdr:from>
    <xdr:ext cx="3701076" cy="172098"/>
    <mc:AlternateContent xmlns:mc="http://schemas.openxmlformats.org/markup-compatibility/2006" xmlns:a14="http://schemas.microsoft.com/office/drawing/2010/main">
      <mc:Choice Requires="a14">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𝑌</m:t>
                    </m:r>
                    <m:r>
                      <a:rPr lang="en-US" sz="1100" b="0" i="1">
                        <a:solidFill>
                          <a:sysClr val="windowText" lastClr="000000"/>
                        </a:solidFill>
                        <a:latin typeface="Cambria Math" panose="02040503050406030204" pitchFamily="18" charset="0"/>
                      </a:rPr>
                      <m:t>=400−10</m:t>
                    </m:r>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=400−10∗35.7143=42.857</m:t>
                    </m:r>
                  </m:oMath>
                </m:oMathPara>
              </a14:m>
              <a:endParaRPr lang="en-US" sz="1100">
                <a:solidFill>
                  <a:sysClr val="windowText" lastClr="000000"/>
                </a:solidFill>
              </a:endParaRPr>
            </a:p>
          </xdr:txBody>
        </xdr:sp>
      </mc:Choice>
      <mc:Fallback xmlns="">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𝑌=400−10𝑋=400−10∗35.7143=42.857</a:t>
              </a:r>
              <a:endParaRPr lang="en-US" sz="1100">
                <a:solidFill>
                  <a:sysClr val="windowText" lastClr="000000"/>
                </a:solidFill>
              </a:endParaRPr>
            </a:p>
          </xdr:txBody>
        </xdr:sp>
      </mc:Fallback>
    </mc:AlternateContent>
    <xdr:clientData/>
  </xdr:oneCellAnchor>
  <xdr:twoCellAnchor>
    <xdr:from>
      <xdr:col>5</xdr:col>
      <xdr:colOff>397933</xdr:colOff>
      <xdr:row>640</xdr:row>
      <xdr:rowOff>16933</xdr:rowOff>
    </xdr:from>
    <xdr:to>
      <xdr:col>5</xdr:col>
      <xdr:colOff>419100</xdr:colOff>
      <xdr:row>649</xdr:row>
      <xdr:rowOff>156633</xdr:rowOff>
    </xdr:to>
    <xdr:cxnSp macro="">
      <xdr:nvCxnSpPr>
        <xdr:cNvPr id="532" name="Straight Arrow Connector 531">
          <a:extLst>
            <a:ext uri="{FF2B5EF4-FFF2-40B4-BE49-F238E27FC236}">
              <a16:creationId xmlns:a16="http://schemas.microsoft.com/office/drawing/2014/main" id="{2DED85EE-BE0E-E6E5-CC5D-856F85379834}"/>
            </a:ext>
          </a:extLst>
        </xdr:cNvPr>
        <xdr:cNvCxnSpPr/>
      </xdr:nvCxnSpPr>
      <xdr:spPr>
        <a:xfrm flipV="1">
          <a:off x="13520445400" y="130890433"/>
          <a:ext cx="21167" cy="196850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558800</xdr:colOff>
      <xdr:row>642</xdr:row>
      <xdr:rowOff>16934</xdr:rowOff>
    </xdr:from>
    <xdr:ext cx="1840553" cy="318036"/>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twoCellAnchor>
    <xdr:from>
      <xdr:col>2</xdr:col>
      <xdr:colOff>177800</xdr:colOff>
      <xdr:row>648</xdr:row>
      <xdr:rowOff>139700</xdr:rowOff>
    </xdr:from>
    <xdr:to>
      <xdr:col>5</xdr:col>
      <xdr:colOff>690033</xdr:colOff>
      <xdr:row>648</xdr:row>
      <xdr:rowOff>139700</xdr:rowOff>
    </xdr:to>
    <xdr:cxnSp macro="">
      <xdr:nvCxnSpPr>
        <xdr:cNvPr id="534" name="Straight Arrow Connector 533">
          <a:extLst>
            <a:ext uri="{FF2B5EF4-FFF2-40B4-BE49-F238E27FC236}">
              <a16:creationId xmlns:a16="http://schemas.microsoft.com/office/drawing/2014/main" id="{B4AFEF30-C9C0-72A6-B1DC-3332373F8F68}"/>
            </a:ext>
          </a:extLst>
        </xdr:cNvPr>
        <xdr:cNvCxnSpPr/>
      </xdr:nvCxnSpPr>
      <xdr:spPr>
        <a:xfrm>
          <a:off x="13520174467" y="132638800"/>
          <a:ext cx="2988733"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732366</xdr:colOff>
      <xdr:row>648</xdr:row>
      <xdr:rowOff>182032</xdr:rowOff>
    </xdr:from>
    <xdr:ext cx="866887" cy="172098"/>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3</xdr:col>
      <xdr:colOff>385233</xdr:colOff>
      <xdr:row>642</xdr:row>
      <xdr:rowOff>89974</xdr:rowOff>
    </xdr:from>
    <xdr:ext cx="2136361" cy="231217"/>
    <mc:AlternateContent xmlns:mc="http://schemas.openxmlformats.org/markup-compatibility/2006" xmlns:a14="http://schemas.microsoft.com/office/drawing/2010/main">
      <mc:Choice Requires="a14">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𝑌</m:t>
                    </m:r>
                    <m:r>
                      <a:rPr lang="en-US" sz="800" b="0" i="1">
                        <a:solidFill>
                          <a:srgbClr val="FF0000"/>
                        </a:solidFill>
                        <a:latin typeface="Cambria Math" panose="02040503050406030204" pitchFamily="18" charset="0"/>
                      </a:rPr>
                      <m:t>=66</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2</m:t>
                        </m:r>
                      </m:num>
                      <m:den>
                        <m:r>
                          <a:rPr lang="en-US" sz="800" b="0" i="1">
                            <a:solidFill>
                              <a:srgbClr val="FF0000"/>
                            </a:solidFill>
                            <a:latin typeface="Cambria Math" panose="02040503050406030204" pitchFamily="18" charset="0"/>
                          </a:rPr>
                          <m:t>3</m:t>
                        </m:r>
                      </m:den>
                    </m:f>
                    <m:r>
                      <a:rPr lang="en-US" sz="800" b="0" i="1">
                        <a:solidFill>
                          <a:srgbClr val="FF0000"/>
                        </a:solidFill>
                        <a:latin typeface="Cambria Math" panose="02040503050406030204" pitchFamily="18" charset="0"/>
                      </a:rPr>
                      <m:t>−0.6667</m:t>
                    </m:r>
                    <m:r>
                      <a:rPr lang="en-US" sz="800" b="0" i="1">
                        <a:solidFill>
                          <a:srgbClr val="FF0000"/>
                        </a:solidFill>
                        <a:latin typeface="Cambria Math" panose="02040503050406030204" pitchFamily="18" charset="0"/>
                      </a:rPr>
                      <m:t>𝑋</m:t>
                    </m:r>
                  </m:oMath>
                </m:oMathPara>
              </a14:m>
              <a:endParaRPr lang="en-US" sz="800">
                <a:solidFill>
                  <a:srgbClr val="FF0000"/>
                </a:solidFill>
              </a:endParaRPr>
            </a:p>
          </xdr:txBody>
        </xdr:sp>
      </mc:Choice>
      <mc:Fallback xmlns="">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𝑌=66 2/3−0.6667𝑋</a:t>
              </a:r>
              <a:endParaRPr lang="en-US" sz="800">
                <a:solidFill>
                  <a:srgbClr val="FF0000"/>
                </a:solidFill>
              </a:endParaRPr>
            </a:p>
          </xdr:txBody>
        </xdr:sp>
      </mc:Fallback>
    </mc:AlternateContent>
    <xdr:clientData/>
  </xdr:oneCellAnchor>
  <xdr:oneCellAnchor>
    <xdr:from>
      <xdr:col>3</xdr:col>
      <xdr:colOff>405109</xdr:colOff>
      <xdr:row>641</xdr:row>
      <xdr:rowOff>71968</xdr:rowOff>
    </xdr:from>
    <xdr:ext cx="140808" cy="2136361"/>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solidFill>
                          <a:srgbClr val="00B050"/>
                        </a:solidFill>
                        <a:latin typeface="Cambria Math" panose="02040503050406030204" pitchFamily="18" charset="0"/>
                      </a:rPr>
                      <m:t>𝑌</m:t>
                    </m:r>
                    <m:r>
                      <a:rPr lang="en-US" sz="900" b="0" i="1">
                        <a:solidFill>
                          <a:srgbClr val="00B050"/>
                        </a:solidFill>
                        <a:latin typeface="Cambria Math" panose="02040503050406030204" pitchFamily="18" charset="0"/>
                      </a:rPr>
                      <m:t>=400−10</m:t>
                    </m:r>
                    <m:r>
                      <a:rPr lang="en-US" sz="900" b="0" i="1">
                        <a:solidFill>
                          <a:srgbClr val="00B050"/>
                        </a:solidFill>
                        <a:latin typeface="Cambria Math" panose="02040503050406030204" pitchFamily="18" charset="0"/>
                      </a:rPr>
                      <m:t>𝑋</m:t>
                    </m:r>
                  </m:oMath>
                </m:oMathPara>
              </a14:m>
              <a:endParaRPr lang="en-US" sz="900">
                <a:solidFill>
                  <a:srgbClr val="00B050"/>
                </a:solidFill>
              </a:endParaRPr>
            </a:p>
          </xdr:txBody>
        </xdr:sp>
      </mc:Choice>
      <mc:Fallback xmlns="">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solidFill>
                    <a:srgbClr val="00B050"/>
                  </a:solidFill>
                  <a:latin typeface="Cambria Math" panose="02040503050406030204" pitchFamily="18" charset="0"/>
                </a:rPr>
                <a:t>𝑌=</a:t>
              </a:r>
              <a:r>
                <a:rPr lang="he-IL" sz="900" b="0" i="0">
                  <a:solidFill>
                    <a:srgbClr val="00B050"/>
                  </a:solidFill>
                  <a:latin typeface="Cambria Math" panose="02040503050406030204" pitchFamily="18" charset="0"/>
                </a:rPr>
                <a:t>400−</a:t>
              </a:r>
              <a:r>
                <a:rPr lang="en-US" sz="900" b="0" i="0">
                  <a:solidFill>
                    <a:srgbClr val="00B050"/>
                  </a:solidFill>
                  <a:latin typeface="Cambria Math" panose="02040503050406030204" pitchFamily="18" charset="0"/>
                </a:rPr>
                <a:t>10𝑋</a:t>
              </a:r>
              <a:endParaRPr lang="en-US" sz="900">
                <a:solidFill>
                  <a:srgbClr val="00B050"/>
                </a:solidFill>
              </a:endParaRPr>
            </a:p>
          </xdr:txBody>
        </xdr:sp>
      </mc:Fallback>
    </mc:AlternateContent>
    <xdr:clientData/>
  </xdr:oneCellAnchor>
  <xdr:twoCellAnchor>
    <xdr:from>
      <xdr:col>4</xdr:col>
      <xdr:colOff>12700</xdr:colOff>
      <xdr:row>642</xdr:row>
      <xdr:rowOff>143933</xdr:rowOff>
    </xdr:from>
    <xdr:to>
      <xdr:col>5</xdr:col>
      <xdr:colOff>402167</xdr:colOff>
      <xdr:row>644</xdr:row>
      <xdr:rowOff>114300</xdr:rowOff>
    </xdr:to>
    <xdr:cxnSp macro="">
      <xdr:nvCxnSpPr>
        <xdr:cNvPr id="541" name="Straight Connector 540">
          <a:extLst>
            <a:ext uri="{FF2B5EF4-FFF2-40B4-BE49-F238E27FC236}">
              <a16:creationId xmlns:a16="http://schemas.microsoft.com/office/drawing/2014/main" id="{E0942D54-D08E-F1FB-99E1-C049090A7943}"/>
            </a:ext>
          </a:extLst>
        </xdr:cNvPr>
        <xdr:cNvCxnSpPr/>
      </xdr:nvCxnSpPr>
      <xdr:spPr>
        <a:xfrm>
          <a:off x="13520462333" y="131423833"/>
          <a:ext cx="1214967" cy="37676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325967</xdr:colOff>
      <xdr:row>644</xdr:row>
      <xdr:rowOff>118534</xdr:rowOff>
    </xdr:from>
    <xdr:to>
      <xdr:col>4</xdr:col>
      <xdr:colOff>12700</xdr:colOff>
      <xdr:row>648</xdr:row>
      <xdr:rowOff>143933</xdr:rowOff>
    </xdr:to>
    <xdr:cxnSp macro="">
      <xdr:nvCxnSpPr>
        <xdr:cNvPr id="543" name="Straight Connector 542">
          <a:extLst>
            <a:ext uri="{FF2B5EF4-FFF2-40B4-BE49-F238E27FC236}">
              <a16:creationId xmlns:a16="http://schemas.microsoft.com/office/drawing/2014/main" id="{556A1A67-E61F-2458-1250-4D9AB9894F20}"/>
            </a:ext>
          </a:extLst>
        </xdr:cNvPr>
        <xdr:cNvCxnSpPr/>
      </xdr:nvCxnSpPr>
      <xdr:spPr>
        <a:xfrm>
          <a:off x="13521677300" y="131804834"/>
          <a:ext cx="512233" cy="83819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25400</xdr:colOff>
      <xdr:row>644</xdr:row>
      <xdr:rowOff>127000</xdr:rowOff>
    </xdr:from>
    <xdr:to>
      <xdr:col>4</xdr:col>
      <xdr:colOff>29633</xdr:colOff>
      <xdr:row>648</xdr:row>
      <xdr:rowOff>143933</xdr:rowOff>
    </xdr:to>
    <xdr:cxnSp macro="">
      <xdr:nvCxnSpPr>
        <xdr:cNvPr id="546" name="Straight Connector 545">
          <a:extLst>
            <a:ext uri="{FF2B5EF4-FFF2-40B4-BE49-F238E27FC236}">
              <a16:creationId xmlns:a16="http://schemas.microsoft.com/office/drawing/2014/main" id="{CE310927-52E9-1A2C-530A-906AD5F2B3BE}"/>
            </a:ext>
          </a:extLst>
        </xdr:cNvPr>
        <xdr:cNvCxnSpPr/>
      </xdr:nvCxnSpPr>
      <xdr:spPr>
        <a:xfrm flipH="1">
          <a:off x="13521660367" y="131813300"/>
          <a:ext cx="4233" cy="829733"/>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46567</xdr:colOff>
      <xdr:row>644</xdr:row>
      <xdr:rowOff>139700</xdr:rowOff>
    </xdr:from>
    <xdr:to>
      <xdr:col>5</xdr:col>
      <xdr:colOff>355600</xdr:colOff>
      <xdr:row>644</xdr:row>
      <xdr:rowOff>139700</xdr:rowOff>
    </xdr:to>
    <xdr:cxnSp macro="">
      <xdr:nvCxnSpPr>
        <xdr:cNvPr id="548" name="Straight Connector 547">
          <a:extLst>
            <a:ext uri="{FF2B5EF4-FFF2-40B4-BE49-F238E27FC236}">
              <a16:creationId xmlns:a16="http://schemas.microsoft.com/office/drawing/2014/main" id="{D20E3BBC-5D77-79C3-40BA-C5CF041FBD9B}"/>
            </a:ext>
          </a:extLst>
        </xdr:cNvPr>
        <xdr:cNvCxnSpPr/>
      </xdr:nvCxnSpPr>
      <xdr:spPr>
        <a:xfrm flipH="1">
          <a:off x="13520508900" y="131826000"/>
          <a:ext cx="1134533" cy="0"/>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571500</xdr:colOff>
      <xdr:row>644</xdr:row>
      <xdr:rowOff>59267</xdr:rowOff>
    </xdr:from>
    <xdr:ext cx="1840553" cy="172098"/>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42.857</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42.857</a:t>
              </a:r>
              <a:endParaRPr lang="en-US" sz="1100"/>
            </a:p>
          </xdr:txBody>
        </xdr:sp>
      </mc:Fallback>
    </mc:AlternateContent>
    <xdr:clientData/>
  </xdr:oneCellAnchor>
  <xdr:oneCellAnchor>
    <xdr:from>
      <xdr:col>3</xdr:col>
      <xdr:colOff>46566</xdr:colOff>
      <xdr:row>648</xdr:row>
      <xdr:rowOff>190500</xdr:rowOff>
    </xdr:from>
    <xdr:ext cx="1840553" cy="172098"/>
    <mc:AlternateContent xmlns:mc="http://schemas.openxmlformats.org/markup-compatibility/2006" xmlns:a14="http://schemas.microsoft.com/office/drawing/2010/main">
      <mc:Choice Requires="a14">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35.7143</m:t>
                    </m:r>
                  </m:oMath>
                </m:oMathPara>
              </a14:m>
              <a:endParaRPr lang="en-US" sz="1100"/>
            </a:p>
          </xdr:txBody>
        </xdr:sp>
      </mc:Choice>
      <mc:Fallback xmlns="">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35.7143</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390408</xdr:colOff>
      <xdr:row>62</xdr:row>
      <xdr:rowOff>56445</xdr:rowOff>
    </xdr:from>
    <xdr:to>
      <xdr:col>5</xdr:col>
      <xdr:colOff>390408</xdr:colOff>
      <xdr:row>76</xdr:row>
      <xdr:rowOff>37630</xdr:rowOff>
    </xdr:to>
    <xdr:cxnSp macro="">
      <xdr:nvCxnSpPr>
        <xdr:cNvPr id="3" name="Straight Arrow Connector 2">
          <a:extLst>
            <a:ext uri="{FF2B5EF4-FFF2-40B4-BE49-F238E27FC236}">
              <a16:creationId xmlns:a16="http://schemas.microsoft.com/office/drawing/2014/main" id="{B93FD092-0003-AFBE-6562-9ACE66810C19}"/>
            </a:ext>
          </a:extLst>
        </xdr:cNvPr>
        <xdr:cNvCxnSpPr/>
      </xdr:nvCxnSpPr>
      <xdr:spPr>
        <a:xfrm flipV="1">
          <a:off x="13558995074" y="25945630"/>
          <a:ext cx="0" cy="28128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479778</xdr:colOff>
      <xdr:row>74</xdr:row>
      <xdr:rowOff>103481</xdr:rowOff>
    </xdr:from>
    <xdr:to>
      <xdr:col>6</xdr:col>
      <xdr:colOff>65852</xdr:colOff>
      <xdr:row>74</xdr:row>
      <xdr:rowOff>122297</xdr:rowOff>
    </xdr:to>
    <xdr:cxnSp macro="">
      <xdr:nvCxnSpPr>
        <xdr:cNvPr id="4" name="Straight Arrow Connector 3">
          <a:extLst>
            <a:ext uri="{FF2B5EF4-FFF2-40B4-BE49-F238E27FC236}">
              <a16:creationId xmlns:a16="http://schemas.microsoft.com/office/drawing/2014/main" id="{D33751A8-9BEA-5BA5-8616-79D66B985ADC}"/>
            </a:ext>
          </a:extLst>
        </xdr:cNvPr>
        <xdr:cNvCxnSpPr/>
      </xdr:nvCxnSpPr>
      <xdr:spPr>
        <a:xfrm>
          <a:off x="13558491778" y="28419777"/>
          <a:ext cx="3725333"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178743</xdr:colOff>
      <xdr:row>64</xdr:row>
      <xdr:rowOff>10818</xdr:rowOff>
    </xdr:from>
    <xdr:ext cx="2154649" cy="32034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he-IL" sz="1100" b="0" i="1">
                            <a:latin typeface="Cambria Math" panose="02040503050406030204" pitchFamily="18" charset="0"/>
                          </a:rPr>
                          <m:t>1</m:t>
                        </m:r>
                      </m:den>
                    </m:f>
                    <m:r>
                      <a:rPr lang="he-IL" sz="1100" b="0" i="1">
                        <a:latin typeface="Cambria Math" panose="02040503050406030204" pitchFamily="18" charset="0"/>
                      </a:rPr>
                      <m:t>=50</m:t>
                    </m:r>
                  </m:oMath>
                </m:oMathPara>
              </a14:m>
              <a:endParaRPr lang="en-US" sz="1100"/>
            </a:p>
          </xdr:txBody>
        </xdr:sp>
      </mc:Choice>
      <mc:Fallback xmlns="">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טחינה)=50/1=50</a:t>
              </a:r>
              <a:endParaRPr lang="en-US" sz="1100"/>
            </a:p>
          </xdr:txBody>
        </xdr:sp>
      </mc:Fallback>
    </mc:AlternateContent>
    <xdr:clientData/>
  </xdr:oneCellAnchor>
  <xdr:oneCellAnchor>
    <xdr:from>
      <xdr:col>8</xdr:col>
      <xdr:colOff>80418</xdr:colOff>
      <xdr:row>66</xdr:row>
      <xdr:rowOff>137818</xdr:rowOff>
    </xdr:from>
    <xdr:ext cx="2370114" cy="32149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en-US" sz="1100" b="0" i="1">
                            <a:latin typeface="Cambria Math" panose="02040503050406030204" pitchFamily="18" charset="0"/>
                          </a:rPr>
                          <m:t>0.5</m:t>
                        </m:r>
                      </m:den>
                    </m:f>
                    <m:r>
                      <a:rPr lang="he-IL" sz="1100" b="0" i="1">
                        <a:latin typeface="Cambria Math" panose="02040503050406030204" pitchFamily="18" charset="0"/>
                      </a:rPr>
                      <m:t>=</m:t>
                    </m:r>
                    <m:r>
                      <a:rPr lang="en-US" sz="1100" b="0" i="1">
                        <a:latin typeface="Cambria Math" panose="02040503050406030204" pitchFamily="18" charset="0"/>
                      </a:rPr>
                      <m:t>100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טחינה)=50/</a:t>
              </a:r>
              <a:r>
                <a:rPr lang="en-US" sz="1100" b="0" i="0">
                  <a:latin typeface="Cambria Math" panose="02040503050406030204" pitchFamily="18" charset="0"/>
                </a:rPr>
                <a:t>0.5</a:t>
              </a:r>
              <a:r>
                <a:rPr lang="he-IL" sz="1100" b="0" i="0">
                  <a:latin typeface="Cambria Math" panose="02040503050406030204" pitchFamily="18" charset="0"/>
                </a:rPr>
                <a:t>=</a:t>
              </a:r>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47039</xdr:colOff>
      <xdr:row>83</xdr:row>
      <xdr:rowOff>184855</xdr:rowOff>
    </xdr:from>
    <xdr:ext cx="2154649" cy="32034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=60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גרגירים)=60/1=60</a:t>
              </a:r>
              <a:endParaRPr lang="en-US" sz="1100"/>
            </a:p>
          </xdr:txBody>
        </xdr:sp>
      </mc:Fallback>
    </mc:AlternateContent>
    <xdr:clientData/>
  </xdr:oneCellAnchor>
  <xdr:oneCellAnchor>
    <xdr:from>
      <xdr:col>8</xdr:col>
      <xdr:colOff>56446</xdr:colOff>
      <xdr:row>85</xdr:row>
      <xdr:rowOff>198966</xdr:rowOff>
    </xdr:from>
    <xdr:ext cx="2154649"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en-US" sz="1100" b="0" i="1">
                            <a:latin typeface="Cambria Math" panose="02040503050406030204" pitchFamily="18" charset="0"/>
                          </a:rPr>
                          <m:t>2</m:t>
                        </m:r>
                      </m:den>
                    </m:f>
                    <m:r>
                      <a:rPr lang="he-IL" sz="1100" b="0" i="1">
                        <a:latin typeface="Cambria Math" panose="02040503050406030204" pitchFamily="18" charset="0"/>
                      </a:rPr>
                      <m:t>=</m:t>
                    </m:r>
                    <m:r>
                      <a:rPr lang="en-US" sz="1100" b="0" i="1">
                        <a:latin typeface="Cambria Math" panose="02040503050406030204" pitchFamily="18" charset="0"/>
                      </a:rPr>
                      <m:t>30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גרגירים)=60/</a:t>
              </a:r>
              <a:r>
                <a:rPr lang="en-US" sz="1100" b="0" i="0">
                  <a:latin typeface="Cambria Math" panose="02040503050406030204" pitchFamily="18" charset="0"/>
                </a:rPr>
                <a:t>2</a:t>
              </a:r>
              <a:r>
                <a:rPr lang="he-IL" sz="1100" b="0" i="0">
                  <a:latin typeface="Cambria Math" panose="02040503050406030204" pitchFamily="18" charset="0"/>
                </a:rPr>
                <a:t>=</a:t>
              </a:r>
              <a:r>
                <a:rPr lang="en-US" sz="1100" b="0" i="0">
                  <a:latin typeface="Cambria Math" panose="02040503050406030204" pitchFamily="18" charset="0"/>
                </a:rPr>
                <a:t>30</a:t>
              </a:r>
              <a:endParaRPr lang="en-US" sz="1100"/>
            </a:p>
          </xdr:txBody>
        </xdr:sp>
      </mc:Fallback>
    </mc:AlternateContent>
    <xdr:clientData/>
  </xdr:oneCellAnchor>
  <xdr:twoCellAnchor>
    <xdr:from>
      <xdr:col>3</xdr:col>
      <xdr:colOff>70555</xdr:colOff>
      <xdr:row>64</xdr:row>
      <xdr:rowOff>103481</xdr:rowOff>
    </xdr:from>
    <xdr:to>
      <xdr:col>5</xdr:col>
      <xdr:colOff>399815</xdr:colOff>
      <xdr:row>74</xdr:row>
      <xdr:rowOff>127000</xdr:rowOff>
    </xdr:to>
    <xdr:cxnSp macro="">
      <xdr:nvCxnSpPr>
        <xdr:cNvPr id="13" name="Straight Connector 12">
          <a:extLst>
            <a:ext uri="{FF2B5EF4-FFF2-40B4-BE49-F238E27FC236}">
              <a16:creationId xmlns:a16="http://schemas.microsoft.com/office/drawing/2014/main" id="{10AA687C-D6D9-4014-D911-8898D0BFE453}"/>
            </a:ext>
          </a:extLst>
        </xdr:cNvPr>
        <xdr:cNvCxnSpPr/>
      </xdr:nvCxnSpPr>
      <xdr:spPr>
        <a:xfrm>
          <a:off x="13558985667" y="26397185"/>
          <a:ext cx="1984963" cy="20461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315151</xdr:colOff>
      <xdr:row>64</xdr:row>
      <xdr:rowOff>34338</xdr:rowOff>
    </xdr:from>
    <xdr:ext cx="2154649"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1</xdr:col>
      <xdr:colOff>611484</xdr:colOff>
      <xdr:row>74</xdr:row>
      <xdr:rowOff>166042</xdr:rowOff>
    </xdr:from>
    <xdr:ext cx="2154649"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3</xdr:col>
      <xdr:colOff>766705</xdr:colOff>
      <xdr:row>64</xdr:row>
      <xdr:rowOff>86076</xdr:rowOff>
    </xdr:from>
    <xdr:ext cx="2154649" cy="190758"/>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8</xdr:col>
      <xdr:colOff>202715</xdr:colOff>
      <xdr:row>70</xdr:row>
      <xdr:rowOff>43744</xdr:rowOff>
    </xdr:from>
    <xdr:ext cx="2370114" cy="34458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254455</xdr:colOff>
      <xdr:row>72</xdr:row>
      <xdr:rowOff>109595</xdr:rowOff>
    </xdr:from>
    <xdr:ext cx="2370114" cy="31797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𝑌=100−100/50∗𝑋</a:t>
              </a:r>
              <a:endParaRPr lang="en-US" sz="1100"/>
            </a:p>
          </xdr:txBody>
        </xdr:sp>
      </mc:Fallback>
    </mc:AlternateContent>
    <xdr:clientData/>
  </xdr:oneCellAnchor>
  <xdr:oneCellAnchor>
    <xdr:from>
      <xdr:col>8</xdr:col>
      <xdr:colOff>329715</xdr:colOff>
      <xdr:row>74</xdr:row>
      <xdr:rowOff>142522</xdr:rowOff>
    </xdr:from>
    <xdr:ext cx="237011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=100−2∗</m:t>
                    </m:r>
                    <m:r>
                      <a:rPr lang="en-US" sz="1100" b="0" i="1">
                        <a:latin typeface="Cambria Math" panose="02040503050406030204" pitchFamily="18" charset="0"/>
                      </a:rPr>
                      <m:t>𝑋</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𝑌=100−2∗𝑋</a:t>
              </a:r>
              <a:endParaRPr lang="en-US" sz="1100"/>
            </a:p>
          </xdr:txBody>
        </xdr:sp>
      </mc:Fallback>
    </mc:AlternateContent>
    <xdr:clientData/>
  </xdr:oneCellAnchor>
  <xdr:oneCellAnchor>
    <xdr:from>
      <xdr:col>4</xdr:col>
      <xdr:colOff>259849</xdr:colOff>
      <xdr:row>64</xdr:row>
      <xdr:rowOff>171529</xdr:rowOff>
    </xdr:from>
    <xdr:ext cx="109582" cy="1482029"/>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oneCellAnchor>
    <xdr:from>
      <xdr:col>8</xdr:col>
      <xdr:colOff>19270</xdr:colOff>
      <xdr:row>88</xdr:row>
      <xdr:rowOff>100187</xdr:rowOff>
    </xdr:from>
    <xdr:ext cx="2370114" cy="34458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9862</xdr:colOff>
      <xdr:row>90</xdr:row>
      <xdr:rowOff>180150</xdr:rowOff>
    </xdr:from>
    <xdr:ext cx="2370114" cy="31803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60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𝑌=30−30/60∗𝑋</a:t>
              </a:r>
              <a:endParaRPr lang="en-US" sz="1100"/>
            </a:p>
          </xdr:txBody>
        </xdr:sp>
      </mc:Fallback>
    </mc:AlternateContent>
    <xdr:clientData/>
  </xdr:oneCellAnchor>
  <xdr:oneCellAnchor>
    <xdr:from>
      <xdr:col>8</xdr:col>
      <xdr:colOff>14566</xdr:colOff>
      <xdr:row>93</xdr:row>
      <xdr:rowOff>1409</xdr:rowOff>
    </xdr:from>
    <xdr:ext cx="2370114"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=30−0.5∗</m:t>
                    </m:r>
                    <m:r>
                      <a:rPr lang="en-US" sz="1100" b="0" i="1">
                        <a:latin typeface="Cambria Math" panose="02040503050406030204" pitchFamily="18" charset="0"/>
                      </a:rPr>
                      <m:t>𝑋</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𝑌=30−0.5∗𝑋</a:t>
              </a:r>
              <a:endParaRPr lang="en-US" sz="1100"/>
            </a:p>
          </xdr:txBody>
        </xdr:sp>
      </mc:Fallback>
    </mc:AlternateContent>
    <xdr:clientData/>
  </xdr:oneCellAnchor>
  <xdr:twoCellAnchor>
    <xdr:from>
      <xdr:col>2</xdr:col>
      <xdr:colOff>42333</xdr:colOff>
      <xdr:row>69</xdr:row>
      <xdr:rowOff>192852</xdr:rowOff>
    </xdr:from>
    <xdr:to>
      <xdr:col>5</xdr:col>
      <xdr:colOff>395112</xdr:colOff>
      <xdr:row>74</xdr:row>
      <xdr:rowOff>103482</xdr:rowOff>
    </xdr:to>
    <xdr:cxnSp macro="">
      <xdr:nvCxnSpPr>
        <xdr:cNvPr id="24" name="Straight Connector 23">
          <a:extLst>
            <a:ext uri="{FF2B5EF4-FFF2-40B4-BE49-F238E27FC236}">
              <a16:creationId xmlns:a16="http://schemas.microsoft.com/office/drawing/2014/main" id="{B2485B39-11E9-E516-938A-E74DD872DB01}"/>
            </a:ext>
          </a:extLst>
        </xdr:cNvPr>
        <xdr:cNvCxnSpPr/>
      </xdr:nvCxnSpPr>
      <xdr:spPr>
        <a:xfrm>
          <a:off x="13558990370" y="27497852"/>
          <a:ext cx="2836334" cy="92192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207419</xdr:colOff>
      <xdr:row>72</xdr:row>
      <xdr:rowOff>202066</xdr:rowOff>
    </xdr:from>
    <xdr:ext cx="2370114" cy="10958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4</xdr:col>
      <xdr:colOff>600119</xdr:colOff>
      <xdr:row>69</xdr:row>
      <xdr:rowOff>98596</xdr:rowOff>
    </xdr:from>
    <xdr:ext cx="647585" cy="19075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5</xdr:col>
      <xdr:colOff>264198</xdr:colOff>
      <xdr:row>69</xdr:row>
      <xdr:rowOff>81649</xdr:rowOff>
    </xdr:from>
    <xdr:ext cx="77303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0</xdr:col>
      <xdr:colOff>597373</xdr:colOff>
      <xdr:row>74</xdr:row>
      <xdr:rowOff>161339</xdr:rowOff>
    </xdr:from>
    <xdr:ext cx="2154649"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545629</xdr:colOff>
      <xdr:row>70</xdr:row>
      <xdr:rowOff>37630</xdr:rowOff>
    </xdr:from>
    <xdr:to>
      <xdr:col>5</xdr:col>
      <xdr:colOff>385704</xdr:colOff>
      <xdr:row>72</xdr:row>
      <xdr:rowOff>108185</xdr:rowOff>
    </xdr:to>
    <xdr:cxnSp macro="">
      <xdr:nvCxnSpPr>
        <xdr:cNvPr id="33" name="Straight Connector 32">
          <a:extLst>
            <a:ext uri="{FF2B5EF4-FFF2-40B4-BE49-F238E27FC236}">
              <a16:creationId xmlns:a16="http://schemas.microsoft.com/office/drawing/2014/main" id="{3D1CF9B8-A24E-DA8A-2549-361CD75D442B}"/>
            </a:ext>
          </a:extLst>
        </xdr:cNvPr>
        <xdr:cNvCxnSpPr/>
      </xdr:nvCxnSpPr>
      <xdr:spPr>
        <a:xfrm>
          <a:off x="13558999778" y="27544889"/>
          <a:ext cx="1495778" cy="47507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145815</xdr:colOff>
      <xdr:row>72</xdr:row>
      <xdr:rowOff>94074</xdr:rowOff>
    </xdr:from>
    <xdr:to>
      <xdr:col>3</xdr:col>
      <xdr:colOff>536222</xdr:colOff>
      <xdr:row>74</xdr:row>
      <xdr:rowOff>108185</xdr:rowOff>
    </xdr:to>
    <xdr:cxnSp macro="">
      <xdr:nvCxnSpPr>
        <xdr:cNvPr id="34" name="Straight Connector 33">
          <a:extLst>
            <a:ext uri="{FF2B5EF4-FFF2-40B4-BE49-F238E27FC236}">
              <a16:creationId xmlns:a16="http://schemas.microsoft.com/office/drawing/2014/main" id="{3C633A59-577F-7D95-8931-AB7B89EA8C94}"/>
            </a:ext>
          </a:extLst>
        </xdr:cNvPr>
        <xdr:cNvCxnSpPr/>
      </xdr:nvCxnSpPr>
      <xdr:spPr>
        <a:xfrm>
          <a:off x="13560504963" y="28005852"/>
          <a:ext cx="390407" cy="41862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517407</xdr:colOff>
      <xdr:row>72</xdr:row>
      <xdr:rowOff>117592</xdr:rowOff>
    </xdr:from>
    <xdr:to>
      <xdr:col>3</xdr:col>
      <xdr:colOff>526815</xdr:colOff>
      <xdr:row>74</xdr:row>
      <xdr:rowOff>112889</xdr:rowOff>
    </xdr:to>
    <xdr:cxnSp macro="">
      <xdr:nvCxnSpPr>
        <xdr:cNvPr id="41" name="Straight Connector 40">
          <a:extLst>
            <a:ext uri="{FF2B5EF4-FFF2-40B4-BE49-F238E27FC236}">
              <a16:creationId xmlns:a16="http://schemas.microsoft.com/office/drawing/2014/main" id="{2DBCDD25-309C-8C4F-7B5B-09060CE8365E}"/>
            </a:ext>
          </a:extLst>
        </xdr:cNvPr>
        <xdr:cNvCxnSpPr/>
      </xdr:nvCxnSpPr>
      <xdr:spPr>
        <a:xfrm>
          <a:off x="13560514370" y="28029370"/>
          <a:ext cx="9408" cy="39981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555037</xdr:colOff>
      <xdr:row>72</xdr:row>
      <xdr:rowOff>65852</xdr:rowOff>
    </xdr:from>
    <xdr:to>
      <xdr:col>5</xdr:col>
      <xdr:colOff>371593</xdr:colOff>
      <xdr:row>72</xdr:row>
      <xdr:rowOff>108185</xdr:rowOff>
    </xdr:to>
    <xdr:cxnSp macro="">
      <xdr:nvCxnSpPr>
        <xdr:cNvPr id="42" name="Straight Connector 41">
          <a:extLst>
            <a:ext uri="{FF2B5EF4-FFF2-40B4-BE49-F238E27FC236}">
              <a16:creationId xmlns:a16="http://schemas.microsoft.com/office/drawing/2014/main" id="{B4616463-1E85-A6EF-8DAF-41CF7044171F}"/>
            </a:ext>
          </a:extLst>
        </xdr:cNvPr>
        <xdr:cNvCxnSpPr/>
      </xdr:nvCxnSpPr>
      <xdr:spPr>
        <a:xfrm flipH="1" flipV="1">
          <a:off x="13559013889" y="27977630"/>
          <a:ext cx="147225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291632</xdr:colOff>
      <xdr:row>72</xdr:row>
      <xdr:rowOff>10820</xdr:rowOff>
    </xdr:from>
    <xdr:ext cx="2154649"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2</xdr:col>
      <xdr:colOff>286927</xdr:colOff>
      <xdr:row>74</xdr:row>
      <xdr:rowOff>175450</xdr:rowOff>
    </xdr:from>
    <xdr:ext cx="2154649"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twoCellAnchor editAs="oneCell">
    <xdr:from>
      <xdr:col>4</xdr:col>
      <xdr:colOff>370803</xdr:colOff>
      <xdr:row>70</xdr:row>
      <xdr:rowOff>89059</xdr:rowOff>
    </xdr:from>
    <xdr:to>
      <xdr:col>4</xdr:col>
      <xdr:colOff>587722</xdr:colOff>
      <xdr:row>71</xdr:row>
      <xdr:rowOff>154716</xdr:rowOff>
    </xdr:to>
    <xdr:pic>
      <xdr:nvPicPr>
        <xdr:cNvPr id="47" name="Picture 46">
          <a:extLst>
            <a:ext uri="{FF2B5EF4-FFF2-40B4-BE49-F238E27FC236}">
              <a16:creationId xmlns:a16="http://schemas.microsoft.com/office/drawing/2014/main" id="{7971B4E9-47B0-F1CC-0920-5C65C2CB5D07}"/>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twoCellAnchor>
  <xdr:twoCellAnchor editAs="oneCell">
    <xdr:from>
      <xdr:col>1</xdr:col>
      <xdr:colOff>625730</xdr:colOff>
      <xdr:row>65</xdr:row>
      <xdr:rowOff>42709</xdr:rowOff>
    </xdr:from>
    <xdr:to>
      <xdr:col>1</xdr:col>
      <xdr:colOff>773124</xdr:colOff>
      <xdr:row>66</xdr:row>
      <xdr:rowOff>21955</xdr:rowOff>
    </xdr:to>
    <xdr:pic>
      <xdr:nvPicPr>
        <xdr:cNvPr id="48" name="Picture 47">
          <a:extLst>
            <a:ext uri="{FF2B5EF4-FFF2-40B4-BE49-F238E27FC236}">
              <a16:creationId xmlns:a16="http://schemas.microsoft.com/office/drawing/2014/main" id="{DB0E6243-35BF-4337-C881-6FC5A1B8BC98}"/>
            </a:ext>
          </a:extLst>
        </xdr:cNvPr>
        <xdr:cNvPicPr>
          <a:picLocks noChangeAspect="1"/>
        </xdr:cNvPicPr>
      </xdr:nvPicPr>
      <xdr:blipFill>
        <a:blip xmlns:r="http://schemas.openxmlformats.org/officeDocument/2006/relationships" r:embed="rId1"/>
        <a:stretch>
          <a:fillRect/>
        </a:stretch>
      </xdr:blipFill>
      <xdr:spPr>
        <a:xfrm>
          <a:off x="13515799796" y="26759059"/>
          <a:ext cx="147394" cy="183189"/>
        </a:xfrm>
        <a:prstGeom prst="rect">
          <a:avLst/>
        </a:prstGeom>
      </xdr:spPr>
    </xdr:pic>
    <xdr:clientData/>
  </xdr:twoCellAnchor>
  <xdr:twoCellAnchor>
    <xdr:from>
      <xdr:col>4</xdr:col>
      <xdr:colOff>463503</xdr:colOff>
      <xdr:row>71</xdr:row>
      <xdr:rowOff>182483</xdr:rowOff>
    </xdr:from>
    <xdr:to>
      <xdr:col>4</xdr:col>
      <xdr:colOff>475830</xdr:colOff>
      <xdr:row>74</xdr:row>
      <xdr:rowOff>78795</xdr:rowOff>
    </xdr:to>
    <xdr:cxnSp macro="">
      <xdr:nvCxnSpPr>
        <xdr:cNvPr id="49" name="Straight Connector 48">
          <a:extLst>
            <a:ext uri="{FF2B5EF4-FFF2-40B4-BE49-F238E27FC236}">
              <a16:creationId xmlns:a16="http://schemas.microsoft.com/office/drawing/2014/main" id="{770AD34E-65F4-704A-4811-8A8BD9BBD03E}"/>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231307</xdr:colOff>
      <xdr:row>74</xdr:row>
      <xdr:rowOff>138369</xdr:rowOff>
    </xdr:from>
    <xdr:ext cx="215464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4</xdr:col>
      <xdr:colOff>610898</xdr:colOff>
      <xdr:row>71</xdr:row>
      <xdr:rowOff>13905</xdr:rowOff>
    </xdr:from>
    <xdr:to>
      <xdr:col>5</xdr:col>
      <xdr:colOff>366168</xdr:colOff>
      <xdr:row>71</xdr:row>
      <xdr:rowOff>47727</xdr:rowOff>
    </xdr:to>
    <xdr:cxnSp macro="">
      <xdr:nvCxnSpPr>
        <xdr:cNvPr id="52" name="Straight Connector 51">
          <a:extLst>
            <a:ext uri="{FF2B5EF4-FFF2-40B4-BE49-F238E27FC236}">
              <a16:creationId xmlns:a16="http://schemas.microsoft.com/office/drawing/2014/main" id="{7E452BC4-97BD-BDF8-9532-9D00798940F9}"/>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319372</xdr:colOff>
      <xdr:row>70</xdr:row>
      <xdr:rowOff>115194</xdr:rowOff>
    </xdr:from>
    <xdr:ext cx="2154649"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7</xdr:col>
      <xdr:colOff>390408</xdr:colOff>
      <xdr:row>113</xdr:row>
      <xdr:rowOff>56445</xdr:rowOff>
    </xdr:from>
    <xdr:to>
      <xdr:col>7</xdr:col>
      <xdr:colOff>390408</xdr:colOff>
      <xdr:row>127</xdr:row>
      <xdr:rowOff>37630</xdr:rowOff>
    </xdr:to>
    <xdr:cxnSp macro="">
      <xdr:nvCxnSpPr>
        <xdr:cNvPr id="57" name="Straight Arrow Connector 56">
          <a:extLst>
            <a:ext uri="{FF2B5EF4-FFF2-40B4-BE49-F238E27FC236}">
              <a16:creationId xmlns:a16="http://schemas.microsoft.com/office/drawing/2014/main" id="{5E392D46-8DE4-DD4E-8C1C-B3F046761F88}"/>
            </a:ext>
          </a:extLst>
        </xdr:cNvPr>
        <xdr:cNvCxnSpPr/>
      </xdr:nvCxnSpPr>
      <xdr:spPr>
        <a:xfrm flipV="1">
          <a:off x="13512882366" y="26160971"/>
          <a:ext cx="0" cy="28363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479778</xdr:colOff>
      <xdr:row>125</xdr:row>
      <xdr:rowOff>103481</xdr:rowOff>
    </xdr:from>
    <xdr:to>
      <xdr:col>8</xdr:col>
      <xdr:colOff>65852</xdr:colOff>
      <xdr:row>125</xdr:row>
      <xdr:rowOff>122297</xdr:rowOff>
    </xdr:to>
    <xdr:cxnSp macro="">
      <xdr:nvCxnSpPr>
        <xdr:cNvPr id="58" name="Straight Arrow Connector 57">
          <a:extLst>
            <a:ext uri="{FF2B5EF4-FFF2-40B4-BE49-F238E27FC236}">
              <a16:creationId xmlns:a16="http://schemas.microsoft.com/office/drawing/2014/main" id="{E1F00E55-0B1E-DB45-9D86-F63426D097D1}"/>
            </a:ext>
          </a:extLst>
        </xdr:cNvPr>
        <xdr:cNvCxnSpPr/>
      </xdr:nvCxnSpPr>
      <xdr:spPr>
        <a:xfrm>
          <a:off x="13512381885" y="28655306"/>
          <a:ext cx="3711257"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70555</xdr:colOff>
      <xdr:row>115</xdr:row>
      <xdr:rowOff>103481</xdr:rowOff>
    </xdr:from>
    <xdr:to>
      <xdr:col>7</xdr:col>
      <xdr:colOff>399815</xdr:colOff>
      <xdr:row>125</xdr:row>
      <xdr:rowOff>127000</xdr:rowOff>
    </xdr:to>
    <xdr:cxnSp macro="">
      <xdr:nvCxnSpPr>
        <xdr:cNvPr id="59" name="Straight Connector 58">
          <a:extLst>
            <a:ext uri="{FF2B5EF4-FFF2-40B4-BE49-F238E27FC236}">
              <a16:creationId xmlns:a16="http://schemas.microsoft.com/office/drawing/2014/main" id="{B6427517-9C56-6844-B108-C32C5008965A}"/>
            </a:ext>
          </a:extLst>
        </xdr:cNvPr>
        <xdr:cNvCxnSpPr/>
      </xdr:nvCxnSpPr>
      <xdr:spPr>
        <a:xfrm>
          <a:off x="13512872959" y="26615890"/>
          <a:ext cx="1979333" cy="20629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315151</xdr:colOff>
      <xdr:row>115</xdr:row>
      <xdr:rowOff>34338</xdr:rowOff>
    </xdr:from>
    <xdr:ext cx="2154649"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611484</xdr:colOff>
      <xdr:row>125</xdr:row>
      <xdr:rowOff>166042</xdr:rowOff>
    </xdr:from>
    <xdr:ext cx="2154649"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766705</xdr:colOff>
      <xdr:row>115</xdr:row>
      <xdr:rowOff>86076</xdr:rowOff>
    </xdr:from>
    <xdr:ext cx="2154649" cy="19075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6</xdr:col>
      <xdr:colOff>259849</xdr:colOff>
      <xdr:row>115</xdr:row>
      <xdr:rowOff>171529</xdr:rowOff>
    </xdr:from>
    <xdr:ext cx="109582" cy="1482029"/>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twoCellAnchor>
    <xdr:from>
      <xdr:col>4</xdr:col>
      <xdr:colOff>42333</xdr:colOff>
      <xdr:row>120</xdr:row>
      <xdr:rowOff>192852</xdr:rowOff>
    </xdr:from>
    <xdr:to>
      <xdr:col>7</xdr:col>
      <xdr:colOff>395112</xdr:colOff>
      <xdr:row>125</xdr:row>
      <xdr:rowOff>103482</xdr:rowOff>
    </xdr:to>
    <xdr:cxnSp macro="">
      <xdr:nvCxnSpPr>
        <xdr:cNvPr id="64" name="Straight Connector 63">
          <a:extLst>
            <a:ext uri="{FF2B5EF4-FFF2-40B4-BE49-F238E27FC236}">
              <a16:creationId xmlns:a16="http://schemas.microsoft.com/office/drawing/2014/main" id="{458E60E1-B9C2-A84E-B2F1-8A8100173E9C}"/>
            </a:ext>
          </a:extLst>
        </xdr:cNvPr>
        <xdr:cNvCxnSpPr/>
      </xdr:nvCxnSpPr>
      <xdr:spPr>
        <a:xfrm>
          <a:off x="13512877662" y="27724969"/>
          <a:ext cx="2827888" cy="93033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207419</xdr:colOff>
      <xdr:row>123</xdr:row>
      <xdr:rowOff>202066</xdr:rowOff>
    </xdr:from>
    <xdr:ext cx="2370114" cy="10958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6</xdr:col>
      <xdr:colOff>600119</xdr:colOff>
      <xdr:row>120</xdr:row>
      <xdr:rowOff>98596</xdr:rowOff>
    </xdr:from>
    <xdr:ext cx="647585" cy="190758"/>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7</xdr:col>
      <xdr:colOff>264198</xdr:colOff>
      <xdr:row>120</xdr:row>
      <xdr:rowOff>81649</xdr:rowOff>
    </xdr:from>
    <xdr:ext cx="773033"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2</xdr:col>
      <xdr:colOff>597373</xdr:colOff>
      <xdr:row>125</xdr:row>
      <xdr:rowOff>161339</xdr:rowOff>
    </xdr:from>
    <xdr:ext cx="2154649"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5</xdr:col>
      <xdr:colOff>545629</xdr:colOff>
      <xdr:row>121</xdr:row>
      <xdr:rowOff>37630</xdr:rowOff>
    </xdr:from>
    <xdr:to>
      <xdr:col>7</xdr:col>
      <xdr:colOff>385704</xdr:colOff>
      <xdr:row>123</xdr:row>
      <xdr:rowOff>108185</xdr:rowOff>
    </xdr:to>
    <xdr:cxnSp macro="">
      <xdr:nvCxnSpPr>
        <xdr:cNvPr id="69" name="Straight Connector 68">
          <a:extLst>
            <a:ext uri="{FF2B5EF4-FFF2-40B4-BE49-F238E27FC236}">
              <a16:creationId xmlns:a16="http://schemas.microsoft.com/office/drawing/2014/main" id="{2EDB037C-9E41-1F46-AE57-5EE0D3B902C9}"/>
            </a:ext>
          </a:extLst>
        </xdr:cNvPr>
        <xdr:cNvCxnSpPr/>
      </xdr:nvCxnSpPr>
      <xdr:spPr>
        <a:xfrm>
          <a:off x="13512887070" y="27773688"/>
          <a:ext cx="1490148" cy="47843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145815</xdr:colOff>
      <xdr:row>123</xdr:row>
      <xdr:rowOff>94074</xdr:rowOff>
    </xdr:from>
    <xdr:to>
      <xdr:col>5</xdr:col>
      <xdr:colOff>536222</xdr:colOff>
      <xdr:row>125</xdr:row>
      <xdr:rowOff>108185</xdr:rowOff>
    </xdr:to>
    <xdr:cxnSp macro="">
      <xdr:nvCxnSpPr>
        <xdr:cNvPr id="70" name="Straight Connector 69">
          <a:extLst>
            <a:ext uri="{FF2B5EF4-FFF2-40B4-BE49-F238E27FC236}">
              <a16:creationId xmlns:a16="http://schemas.microsoft.com/office/drawing/2014/main" id="{BB24F248-C2FE-614E-9AF3-C86512089067}"/>
            </a:ext>
          </a:extLst>
        </xdr:cNvPr>
        <xdr:cNvCxnSpPr/>
      </xdr:nvCxnSpPr>
      <xdr:spPr>
        <a:xfrm>
          <a:off x="13514386625" y="28238016"/>
          <a:ext cx="390407" cy="42199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517407</xdr:colOff>
      <xdr:row>123</xdr:row>
      <xdr:rowOff>117592</xdr:rowOff>
    </xdr:from>
    <xdr:to>
      <xdr:col>5</xdr:col>
      <xdr:colOff>526815</xdr:colOff>
      <xdr:row>125</xdr:row>
      <xdr:rowOff>112889</xdr:rowOff>
    </xdr:to>
    <xdr:cxnSp macro="">
      <xdr:nvCxnSpPr>
        <xdr:cNvPr id="71" name="Straight Connector 70">
          <a:extLst>
            <a:ext uri="{FF2B5EF4-FFF2-40B4-BE49-F238E27FC236}">
              <a16:creationId xmlns:a16="http://schemas.microsoft.com/office/drawing/2014/main" id="{07EFF21D-0843-1544-9D64-484DDB6EDB4F}"/>
            </a:ext>
          </a:extLst>
        </xdr:cNvPr>
        <xdr:cNvCxnSpPr/>
      </xdr:nvCxnSpPr>
      <xdr:spPr>
        <a:xfrm>
          <a:off x="13514396032" y="28261534"/>
          <a:ext cx="9408" cy="40318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555037</xdr:colOff>
      <xdr:row>123</xdr:row>
      <xdr:rowOff>65852</xdr:rowOff>
    </xdr:from>
    <xdr:to>
      <xdr:col>7</xdr:col>
      <xdr:colOff>371593</xdr:colOff>
      <xdr:row>123</xdr:row>
      <xdr:rowOff>108185</xdr:rowOff>
    </xdr:to>
    <xdr:cxnSp macro="">
      <xdr:nvCxnSpPr>
        <xdr:cNvPr id="72" name="Straight Connector 71">
          <a:extLst>
            <a:ext uri="{FF2B5EF4-FFF2-40B4-BE49-F238E27FC236}">
              <a16:creationId xmlns:a16="http://schemas.microsoft.com/office/drawing/2014/main" id="{EEB142D6-799F-144F-BE3E-22072219AEC0}"/>
            </a:ext>
          </a:extLst>
        </xdr:cNvPr>
        <xdr:cNvCxnSpPr/>
      </xdr:nvCxnSpPr>
      <xdr:spPr>
        <a:xfrm flipH="1" flipV="1">
          <a:off x="13512901181" y="28209794"/>
          <a:ext cx="146662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291632</xdr:colOff>
      <xdr:row>123</xdr:row>
      <xdr:rowOff>10820</xdr:rowOff>
    </xdr:from>
    <xdr:ext cx="2154649"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4</xdr:col>
      <xdr:colOff>286927</xdr:colOff>
      <xdr:row>125</xdr:row>
      <xdr:rowOff>175450</xdr:rowOff>
    </xdr:from>
    <xdr:ext cx="2154649"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oneCellAnchor>
    <xdr:from>
      <xdr:col>6</xdr:col>
      <xdr:colOff>370803</xdr:colOff>
      <xdr:row>121</xdr:row>
      <xdr:rowOff>89059</xdr:rowOff>
    </xdr:from>
    <xdr:ext cx="216919" cy="269599"/>
    <xdr:pic>
      <xdr:nvPicPr>
        <xdr:cNvPr id="75" name="Picture 74">
          <a:extLst>
            <a:ext uri="{FF2B5EF4-FFF2-40B4-BE49-F238E27FC236}">
              <a16:creationId xmlns:a16="http://schemas.microsoft.com/office/drawing/2014/main" id="{CF09B546-09C1-F34A-8EE1-0334474A0B60}"/>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oneCellAnchor>
  <xdr:twoCellAnchor>
    <xdr:from>
      <xdr:col>6</xdr:col>
      <xdr:colOff>463503</xdr:colOff>
      <xdr:row>122</xdr:row>
      <xdr:rowOff>182483</xdr:rowOff>
    </xdr:from>
    <xdr:to>
      <xdr:col>6</xdr:col>
      <xdr:colOff>475830</xdr:colOff>
      <xdr:row>125</xdr:row>
      <xdr:rowOff>78795</xdr:rowOff>
    </xdr:to>
    <xdr:cxnSp macro="">
      <xdr:nvCxnSpPr>
        <xdr:cNvPr id="77" name="Straight Connector 76">
          <a:extLst>
            <a:ext uri="{FF2B5EF4-FFF2-40B4-BE49-F238E27FC236}">
              <a16:creationId xmlns:a16="http://schemas.microsoft.com/office/drawing/2014/main" id="{D661A030-0390-9843-8011-5A730128DF82}"/>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231307</xdr:colOff>
      <xdr:row>125</xdr:row>
      <xdr:rowOff>138369</xdr:rowOff>
    </xdr:from>
    <xdr:ext cx="2154649"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6</xdr:col>
      <xdr:colOff>610898</xdr:colOff>
      <xdr:row>122</xdr:row>
      <xdr:rowOff>13905</xdr:rowOff>
    </xdr:from>
    <xdr:to>
      <xdr:col>7</xdr:col>
      <xdr:colOff>366168</xdr:colOff>
      <xdr:row>122</xdr:row>
      <xdr:rowOff>47727</xdr:rowOff>
    </xdr:to>
    <xdr:cxnSp macro="">
      <xdr:nvCxnSpPr>
        <xdr:cNvPr id="79" name="Straight Connector 78">
          <a:extLst>
            <a:ext uri="{FF2B5EF4-FFF2-40B4-BE49-F238E27FC236}">
              <a16:creationId xmlns:a16="http://schemas.microsoft.com/office/drawing/2014/main" id="{87750289-2ED1-9A42-A4ED-7C47FCD82E96}"/>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319372</xdr:colOff>
      <xdr:row>121</xdr:row>
      <xdr:rowOff>115194</xdr:rowOff>
    </xdr:from>
    <xdr:ext cx="2154649"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1</xdr:col>
      <xdr:colOff>157589</xdr:colOff>
      <xdr:row>132</xdr:row>
      <xdr:rowOff>159909</xdr:rowOff>
    </xdr:from>
    <xdr:to>
      <xdr:col>2</xdr:col>
      <xdr:colOff>655856</xdr:colOff>
      <xdr:row>133</xdr:row>
      <xdr:rowOff>199306</xdr:rowOff>
    </xdr:to>
    <xdr:sp macro="" textlink="">
      <xdr:nvSpPr>
        <xdr:cNvPr id="81" name="Left Brace 80">
          <a:extLst>
            <a:ext uri="{FF2B5EF4-FFF2-40B4-BE49-F238E27FC236}">
              <a16:creationId xmlns:a16="http://schemas.microsoft.com/office/drawing/2014/main" id="{8E635CE0-F354-A32C-9A7E-F8659A0A0E9A}"/>
            </a:ext>
          </a:extLst>
        </xdr:cNvPr>
        <xdr:cNvSpPr/>
      </xdr:nvSpPr>
      <xdr:spPr>
        <a:xfrm rot="16200000">
          <a:off x="13515632009" y="40028175"/>
          <a:ext cx="243339" cy="132330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721062</xdr:colOff>
      <xdr:row>137</xdr:row>
      <xdr:rowOff>9304</xdr:rowOff>
    </xdr:from>
    <xdr:to>
      <xdr:col>4</xdr:col>
      <xdr:colOff>725714</xdr:colOff>
      <xdr:row>139</xdr:row>
      <xdr:rowOff>23260</xdr:rowOff>
    </xdr:to>
    <xdr:cxnSp macro="">
      <xdr:nvCxnSpPr>
        <xdr:cNvPr id="83" name="Straight Arrow Connector 82">
          <a:extLst>
            <a:ext uri="{FF2B5EF4-FFF2-40B4-BE49-F238E27FC236}">
              <a16:creationId xmlns:a16="http://schemas.microsoft.com/office/drawing/2014/main" id="{96C4E9E5-8CA0-4A91-E546-BDDAD8548B27}"/>
            </a:ext>
          </a:extLst>
        </xdr:cNvPr>
        <xdr:cNvCxnSpPr/>
      </xdr:nvCxnSpPr>
      <xdr:spPr>
        <a:xfrm flipH="1">
          <a:off x="13486674286" y="41579707"/>
          <a:ext cx="4652" cy="4233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409377</xdr:colOff>
      <xdr:row>134</xdr:row>
      <xdr:rowOff>172125</xdr:rowOff>
    </xdr:from>
    <xdr:to>
      <xdr:col>4</xdr:col>
      <xdr:colOff>414029</xdr:colOff>
      <xdr:row>136</xdr:row>
      <xdr:rowOff>37216</xdr:rowOff>
    </xdr:to>
    <xdr:cxnSp macro="">
      <xdr:nvCxnSpPr>
        <xdr:cNvPr id="84" name="Straight Arrow Connector 83">
          <a:extLst>
            <a:ext uri="{FF2B5EF4-FFF2-40B4-BE49-F238E27FC236}">
              <a16:creationId xmlns:a16="http://schemas.microsoft.com/office/drawing/2014/main" id="{5BED85C5-DD32-B961-10C4-52415CC99B80}"/>
            </a:ext>
          </a:extLst>
        </xdr:cNvPr>
        <xdr:cNvCxnSpPr/>
      </xdr:nvCxnSpPr>
      <xdr:spPr>
        <a:xfrm flipH="1" flipV="1">
          <a:off x="13486985971" y="41128462"/>
          <a:ext cx="4652" cy="2744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xdr:colOff>
      <xdr:row>108</xdr:row>
      <xdr:rowOff>174709</xdr:rowOff>
    </xdr:from>
    <xdr:to>
      <xdr:col>8</xdr:col>
      <xdr:colOff>698837</xdr:colOff>
      <xdr:row>141</xdr:row>
      <xdr:rowOff>174709</xdr:rowOff>
    </xdr:to>
    <xdr:sp macro="" textlink="">
      <xdr:nvSpPr>
        <xdr:cNvPr id="86" name="Left Brace 85">
          <a:extLst>
            <a:ext uri="{FF2B5EF4-FFF2-40B4-BE49-F238E27FC236}">
              <a16:creationId xmlns:a16="http://schemas.microsoft.com/office/drawing/2014/main" id="{0AA9207F-D1E6-11DF-2E41-67C0B8A0C825}"/>
            </a:ext>
          </a:extLst>
        </xdr:cNvPr>
        <xdr:cNvSpPr/>
      </xdr:nvSpPr>
      <xdr:spPr>
        <a:xfrm>
          <a:off x="13534195132" y="35250899"/>
          <a:ext cx="698836" cy="667926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80818</xdr:colOff>
      <xdr:row>44</xdr:row>
      <xdr:rowOff>196273</xdr:rowOff>
    </xdr:from>
    <xdr:to>
      <xdr:col>3</xdr:col>
      <xdr:colOff>259773</xdr:colOff>
      <xdr:row>45</xdr:row>
      <xdr:rowOff>190500</xdr:rowOff>
    </xdr:to>
    <xdr:sp macro="" textlink="">
      <xdr:nvSpPr>
        <xdr:cNvPr id="5" name="Oval 4">
          <a:extLst>
            <a:ext uri="{FF2B5EF4-FFF2-40B4-BE49-F238E27FC236}">
              <a16:creationId xmlns:a16="http://schemas.microsoft.com/office/drawing/2014/main" id="{F223D4AE-6AA8-BCAF-9E50-DE9533711B83}"/>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44</xdr:row>
      <xdr:rowOff>1</xdr:rowOff>
    </xdr:from>
    <xdr:to>
      <xdr:col>3</xdr:col>
      <xdr:colOff>265546</xdr:colOff>
      <xdr:row>44</xdr:row>
      <xdr:rowOff>196274</xdr:rowOff>
    </xdr:to>
    <xdr:sp macro="" textlink="">
      <xdr:nvSpPr>
        <xdr:cNvPr id="35" name="Oval 34">
          <a:extLst>
            <a:ext uri="{FF2B5EF4-FFF2-40B4-BE49-F238E27FC236}">
              <a16:creationId xmlns:a16="http://schemas.microsoft.com/office/drawing/2014/main" id="{C9F6CA72-1DCD-DC66-E258-BEC124EFEED6}"/>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42</xdr:row>
      <xdr:rowOff>196274</xdr:rowOff>
    </xdr:from>
    <xdr:to>
      <xdr:col>3</xdr:col>
      <xdr:colOff>271319</xdr:colOff>
      <xdr:row>43</xdr:row>
      <xdr:rowOff>190501</xdr:rowOff>
    </xdr:to>
    <xdr:sp macro="" textlink="">
      <xdr:nvSpPr>
        <xdr:cNvPr id="36" name="Oval 35">
          <a:extLst>
            <a:ext uri="{FF2B5EF4-FFF2-40B4-BE49-F238E27FC236}">
              <a16:creationId xmlns:a16="http://schemas.microsoft.com/office/drawing/2014/main" id="{607E5002-A58F-0330-B227-241058BB7E91}"/>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42</xdr:row>
      <xdr:rowOff>5774</xdr:rowOff>
    </xdr:from>
    <xdr:to>
      <xdr:col>3</xdr:col>
      <xdr:colOff>282865</xdr:colOff>
      <xdr:row>43</xdr:row>
      <xdr:rowOff>1</xdr:rowOff>
    </xdr:to>
    <xdr:sp macro="" textlink="">
      <xdr:nvSpPr>
        <xdr:cNvPr id="56" name="Oval 55">
          <a:extLst>
            <a:ext uri="{FF2B5EF4-FFF2-40B4-BE49-F238E27FC236}">
              <a16:creationId xmlns:a16="http://schemas.microsoft.com/office/drawing/2014/main" id="{B8C7B895-C213-211D-9D62-7720B4B850A8}"/>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41</xdr:row>
      <xdr:rowOff>225136</xdr:rowOff>
    </xdr:from>
    <xdr:to>
      <xdr:col>10</xdr:col>
      <xdr:colOff>288636</xdr:colOff>
      <xdr:row>51</xdr:row>
      <xdr:rowOff>161637</xdr:rowOff>
    </xdr:to>
    <xdr:cxnSp macro="">
      <xdr:nvCxnSpPr>
        <xdr:cNvPr id="121" name="Straight Arrow Connector 120">
          <a:extLst>
            <a:ext uri="{FF2B5EF4-FFF2-40B4-BE49-F238E27FC236}">
              <a16:creationId xmlns:a16="http://schemas.microsoft.com/office/drawing/2014/main" id="{35AEAD15-31E6-10A9-6148-829C50B3B38D}"/>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41</xdr:row>
      <xdr:rowOff>1732</xdr:rowOff>
    </xdr:from>
    <xdr:ext cx="1006305"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49</xdr:row>
      <xdr:rowOff>115455</xdr:rowOff>
    </xdr:from>
    <xdr:to>
      <xdr:col>10</xdr:col>
      <xdr:colOff>588818</xdr:colOff>
      <xdr:row>49</xdr:row>
      <xdr:rowOff>127000</xdr:rowOff>
    </xdr:to>
    <xdr:cxnSp macro="">
      <xdr:nvCxnSpPr>
        <xdr:cNvPr id="131" name="Straight Arrow Connector 130">
          <a:extLst>
            <a:ext uri="{FF2B5EF4-FFF2-40B4-BE49-F238E27FC236}">
              <a16:creationId xmlns:a16="http://schemas.microsoft.com/office/drawing/2014/main" id="{B2D81E53-61DD-C0C0-2CB4-EDEE7726A38F}"/>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49</xdr:row>
      <xdr:rowOff>30596</xdr:rowOff>
    </xdr:from>
    <xdr:ext cx="10063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41</xdr:row>
      <xdr:rowOff>648277</xdr:rowOff>
    </xdr:from>
    <xdr:ext cx="10063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49</xdr:row>
      <xdr:rowOff>180687</xdr:rowOff>
    </xdr:from>
    <xdr:ext cx="100630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41</xdr:row>
      <xdr:rowOff>733136</xdr:rowOff>
    </xdr:from>
    <xdr:to>
      <xdr:col>10</xdr:col>
      <xdr:colOff>288636</xdr:colOff>
      <xdr:row>41</xdr:row>
      <xdr:rowOff>877454</xdr:rowOff>
    </xdr:to>
    <xdr:cxnSp macro="">
      <xdr:nvCxnSpPr>
        <xdr:cNvPr id="202" name="Straight Connector 201">
          <a:extLst>
            <a:ext uri="{FF2B5EF4-FFF2-40B4-BE49-F238E27FC236}">
              <a16:creationId xmlns:a16="http://schemas.microsoft.com/office/drawing/2014/main" id="{0D7F23D4-2835-6EAF-D6EF-375B4F0BC272}"/>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41</xdr:row>
      <xdr:rowOff>865909</xdr:rowOff>
    </xdr:from>
    <xdr:to>
      <xdr:col>9</xdr:col>
      <xdr:colOff>606137</xdr:colOff>
      <xdr:row>41</xdr:row>
      <xdr:rowOff>1310409</xdr:rowOff>
    </xdr:to>
    <xdr:cxnSp macro="">
      <xdr:nvCxnSpPr>
        <xdr:cNvPr id="204" name="Straight Connector 203">
          <a:extLst>
            <a:ext uri="{FF2B5EF4-FFF2-40B4-BE49-F238E27FC236}">
              <a16:creationId xmlns:a16="http://schemas.microsoft.com/office/drawing/2014/main" id="{9C76876F-0492-F5EF-B44B-143BD7525172}"/>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41</xdr:row>
      <xdr:rowOff>1316184</xdr:rowOff>
    </xdr:from>
    <xdr:to>
      <xdr:col>8</xdr:col>
      <xdr:colOff>721590</xdr:colOff>
      <xdr:row>44</xdr:row>
      <xdr:rowOff>184727</xdr:rowOff>
    </xdr:to>
    <xdr:cxnSp macro="">
      <xdr:nvCxnSpPr>
        <xdr:cNvPr id="210" name="Straight Connector 209">
          <a:extLst>
            <a:ext uri="{FF2B5EF4-FFF2-40B4-BE49-F238E27FC236}">
              <a16:creationId xmlns:a16="http://schemas.microsoft.com/office/drawing/2014/main" id="{E2A90937-0BA6-4A7E-2875-5F09C1F54954}"/>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44</xdr:row>
      <xdr:rowOff>167412</xdr:rowOff>
    </xdr:from>
    <xdr:to>
      <xdr:col>7</xdr:col>
      <xdr:colOff>906319</xdr:colOff>
      <xdr:row>49</xdr:row>
      <xdr:rowOff>121228</xdr:rowOff>
    </xdr:to>
    <xdr:cxnSp macro="">
      <xdr:nvCxnSpPr>
        <xdr:cNvPr id="214" name="Straight Connector 213">
          <a:extLst>
            <a:ext uri="{FF2B5EF4-FFF2-40B4-BE49-F238E27FC236}">
              <a16:creationId xmlns:a16="http://schemas.microsoft.com/office/drawing/2014/main" id="{F64C7D63-C896-81EB-CD39-B31CF731CEC8}"/>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49</xdr:row>
      <xdr:rowOff>140277</xdr:rowOff>
    </xdr:from>
    <xdr:ext cx="1006305"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49</xdr:row>
      <xdr:rowOff>151822</xdr:rowOff>
    </xdr:from>
    <xdr:ext cx="1006305"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49</xdr:row>
      <xdr:rowOff>169141</xdr:rowOff>
    </xdr:from>
    <xdr:ext cx="1006305"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41</xdr:row>
      <xdr:rowOff>819727</xdr:rowOff>
    </xdr:from>
    <xdr:to>
      <xdr:col>9</xdr:col>
      <xdr:colOff>658092</xdr:colOff>
      <xdr:row>41</xdr:row>
      <xdr:rowOff>1016000</xdr:rowOff>
    </xdr:to>
    <xdr:sp macro="" textlink="">
      <xdr:nvSpPr>
        <xdr:cNvPr id="291" name="Oval 290">
          <a:extLst>
            <a:ext uri="{FF2B5EF4-FFF2-40B4-BE49-F238E27FC236}">
              <a16:creationId xmlns:a16="http://schemas.microsoft.com/office/drawing/2014/main" id="{F2C3797D-5B9E-464F-B676-C9F15462C3C8}"/>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41</xdr:row>
      <xdr:rowOff>1229591</xdr:rowOff>
    </xdr:from>
    <xdr:to>
      <xdr:col>8</xdr:col>
      <xdr:colOff>802410</xdr:colOff>
      <xdr:row>41</xdr:row>
      <xdr:rowOff>1425864</xdr:rowOff>
    </xdr:to>
    <xdr:sp macro="" textlink="">
      <xdr:nvSpPr>
        <xdr:cNvPr id="292" name="Oval 291">
          <a:extLst>
            <a:ext uri="{FF2B5EF4-FFF2-40B4-BE49-F238E27FC236}">
              <a16:creationId xmlns:a16="http://schemas.microsoft.com/office/drawing/2014/main" id="{5B8AAFF5-AC87-BD0E-B492-CBEE2309E015}"/>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44</xdr:row>
      <xdr:rowOff>75046</xdr:rowOff>
    </xdr:from>
    <xdr:to>
      <xdr:col>8</xdr:col>
      <xdr:colOff>1</xdr:colOff>
      <xdr:row>45</xdr:row>
      <xdr:rowOff>69273</xdr:rowOff>
    </xdr:to>
    <xdr:sp macro="" textlink="">
      <xdr:nvSpPr>
        <xdr:cNvPr id="293" name="Oval 292">
          <a:extLst>
            <a:ext uri="{FF2B5EF4-FFF2-40B4-BE49-F238E27FC236}">
              <a16:creationId xmlns:a16="http://schemas.microsoft.com/office/drawing/2014/main" id="{ECDD035A-3672-306D-AD21-21C5BD781EC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48</xdr:row>
      <xdr:rowOff>196273</xdr:rowOff>
    </xdr:from>
    <xdr:to>
      <xdr:col>7</xdr:col>
      <xdr:colOff>404092</xdr:colOff>
      <xdr:row>49</xdr:row>
      <xdr:rowOff>190501</xdr:rowOff>
    </xdr:to>
    <xdr:sp macro="" textlink="">
      <xdr:nvSpPr>
        <xdr:cNvPr id="296" name="Oval 295">
          <a:extLst>
            <a:ext uri="{FF2B5EF4-FFF2-40B4-BE49-F238E27FC236}">
              <a16:creationId xmlns:a16="http://schemas.microsoft.com/office/drawing/2014/main" id="{6C5C1FF1-80E6-7030-A0DE-687B0B0DB891}"/>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41</xdr:row>
      <xdr:rowOff>856096</xdr:rowOff>
    </xdr:from>
    <xdr:ext cx="1006305"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41</xdr:row>
      <xdr:rowOff>1265961</xdr:rowOff>
    </xdr:from>
    <xdr:ext cx="1006305"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44</xdr:row>
      <xdr:rowOff>99869</xdr:rowOff>
    </xdr:from>
    <xdr:ext cx="100630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48</xdr:row>
      <xdr:rowOff>128733</xdr:rowOff>
    </xdr:from>
    <xdr:ext cx="1006305"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41</xdr:row>
      <xdr:rowOff>654049</xdr:rowOff>
    </xdr:from>
    <xdr:ext cx="1006305"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41</xdr:row>
      <xdr:rowOff>1069686</xdr:rowOff>
    </xdr:from>
    <xdr:ext cx="1006305" cy="172227"/>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43</xdr:row>
      <xdr:rowOff>146050</xdr:rowOff>
    </xdr:from>
    <xdr:ext cx="1006305"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41</xdr:row>
      <xdr:rowOff>694458</xdr:rowOff>
    </xdr:from>
    <xdr:ext cx="365531"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41</xdr:row>
      <xdr:rowOff>983094</xdr:rowOff>
    </xdr:from>
    <xdr:ext cx="36553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42</xdr:row>
      <xdr:rowOff>59458</xdr:rowOff>
    </xdr:from>
    <xdr:ext cx="365531"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46</xdr:row>
      <xdr:rowOff>128731</xdr:rowOff>
    </xdr:from>
    <xdr:ext cx="365531"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twoCellAnchor>
    <xdr:from>
      <xdr:col>3</xdr:col>
      <xdr:colOff>80818</xdr:colOff>
      <xdr:row>64</xdr:row>
      <xdr:rowOff>196273</xdr:rowOff>
    </xdr:from>
    <xdr:to>
      <xdr:col>3</xdr:col>
      <xdr:colOff>259773</xdr:colOff>
      <xdr:row>65</xdr:row>
      <xdr:rowOff>190500</xdr:rowOff>
    </xdr:to>
    <xdr:sp macro="" textlink="">
      <xdr:nvSpPr>
        <xdr:cNvPr id="355" name="Oval 354">
          <a:extLst>
            <a:ext uri="{FF2B5EF4-FFF2-40B4-BE49-F238E27FC236}">
              <a16:creationId xmlns:a16="http://schemas.microsoft.com/office/drawing/2014/main" id="{F4D57013-A92B-BD4A-87C8-1AE4E62FF38D}"/>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64</xdr:row>
      <xdr:rowOff>1</xdr:rowOff>
    </xdr:from>
    <xdr:to>
      <xdr:col>3</xdr:col>
      <xdr:colOff>265546</xdr:colOff>
      <xdr:row>64</xdr:row>
      <xdr:rowOff>196274</xdr:rowOff>
    </xdr:to>
    <xdr:sp macro="" textlink="">
      <xdr:nvSpPr>
        <xdr:cNvPr id="356" name="Oval 355">
          <a:extLst>
            <a:ext uri="{FF2B5EF4-FFF2-40B4-BE49-F238E27FC236}">
              <a16:creationId xmlns:a16="http://schemas.microsoft.com/office/drawing/2014/main" id="{FE398B1F-F9E6-3E45-B256-B2AF3E545515}"/>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62</xdr:row>
      <xdr:rowOff>196274</xdr:rowOff>
    </xdr:from>
    <xdr:to>
      <xdr:col>3</xdr:col>
      <xdr:colOff>271319</xdr:colOff>
      <xdr:row>63</xdr:row>
      <xdr:rowOff>190501</xdr:rowOff>
    </xdr:to>
    <xdr:sp macro="" textlink="">
      <xdr:nvSpPr>
        <xdr:cNvPr id="357" name="Oval 356">
          <a:extLst>
            <a:ext uri="{FF2B5EF4-FFF2-40B4-BE49-F238E27FC236}">
              <a16:creationId xmlns:a16="http://schemas.microsoft.com/office/drawing/2014/main" id="{E95C95B3-B9AB-7F42-BB58-950FDC59C19D}"/>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62</xdr:row>
      <xdr:rowOff>5774</xdr:rowOff>
    </xdr:from>
    <xdr:to>
      <xdr:col>3</xdr:col>
      <xdr:colOff>282865</xdr:colOff>
      <xdr:row>63</xdr:row>
      <xdr:rowOff>1</xdr:rowOff>
    </xdr:to>
    <xdr:sp macro="" textlink="">
      <xdr:nvSpPr>
        <xdr:cNvPr id="358" name="Oval 357">
          <a:extLst>
            <a:ext uri="{FF2B5EF4-FFF2-40B4-BE49-F238E27FC236}">
              <a16:creationId xmlns:a16="http://schemas.microsoft.com/office/drawing/2014/main" id="{A8A54836-4B7F-DF4F-A42F-62B53CCCCAF9}"/>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61</xdr:row>
      <xdr:rowOff>225136</xdr:rowOff>
    </xdr:from>
    <xdr:to>
      <xdr:col>10</xdr:col>
      <xdr:colOff>288636</xdr:colOff>
      <xdr:row>71</xdr:row>
      <xdr:rowOff>161637</xdr:rowOff>
    </xdr:to>
    <xdr:cxnSp macro="">
      <xdr:nvCxnSpPr>
        <xdr:cNvPr id="359" name="Straight Arrow Connector 358">
          <a:extLst>
            <a:ext uri="{FF2B5EF4-FFF2-40B4-BE49-F238E27FC236}">
              <a16:creationId xmlns:a16="http://schemas.microsoft.com/office/drawing/2014/main" id="{DBFDDF04-623E-2541-BE59-B9F10B12DE05}"/>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61</xdr:row>
      <xdr:rowOff>1732</xdr:rowOff>
    </xdr:from>
    <xdr:ext cx="1006305"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69</xdr:row>
      <xdr:rowOff>115455</xdr:rowOff>
    </xdr:from>
    <xdr:to>
      <xdr:col>10</xdr:col>
      <xdr:colOff>588818</xdr:colOff>
      <xdr:row>69</xdr:row>
      <xdr:rowOff>127000</xdr:rowOff>
    </xdr:to>
    <xdr:cxnSp macro="">
      <xdr:nvCxnSpPr>
        <xdr:cNvPr id="361" name="Straight Arrow Connector 360">
          <a:extLst>
            <a:ext uri="{FF2B5EF4-FFF2-40B4-BE49-F238E27FC236}">
              <a16:creationId xmlns:a16="http://schemas.microsoft.com/office/drawing/2014/main" id="{3F7DAA34-0C5E-5343-BA09-6AD11E932B15}"/>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69</xdr:row>
      <xdr:rowOff>30596</xdr:rowOff>
    </xdr:from>
    <xdr:ext cx="1006305"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61</xdr:row>
      <xdr:rowOff>648277</xdr:rowOff>
    </xdr:from>
    <xdr:ext cx="1006305"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69</xdr:row>
      <xdr:rowOff>180687</xdr:rowOff>
    </xdr:from>
    <xdr:ext cx="1006305" cy="172227"/>
    <mc:AlternateContent xmlns:mc="http://schemas.openxmlformats.org/markup-compatibility/2006" xmlns:a14="http://schemas.microsoft.com/office/drawing/2010/main">
      <mc:Choice Requires="a14">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61</xdr:row>
      <xdr:rowOff>733136</xdr:rowOff>
    </xdr:from>
    <xdr:to>
      <xdr:col>10</xdr:col>
      <xdr:colOff>288636</xdr:colOff>
      <xdr:row>61</xdr:row>
      <xdr:rowOff>877454</xdr:rowOff>
    </xdr:to>
    <xdr:cxnSp macro="">
      <xdr:nvCxnSpPr>
        <xdr:cNvPr id="365" name="Straight Connector 364">
          <a:extLst>
            <a:ext uri="{FF2B5EF4-FFF2-40B4-BE49-F238E27FC236}">
              <a16:creationId xmlns:a16="http://schemas.microsoft.com/office/drawing/2014/main" id="{CEBCE62F-2978-EC42-8626-0269069E2937}"/>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61</xdr:row>
      <xdr:rowOff>865909</xdr:rowOff>
    </xdr:from>
    <xdr:to>
      <xdr:col>9</xdr:col>
      <xdr:colOff>606137</xdr:colOff>
      <xdr:row>61</xdr:row>
      <xdr:rowOff>1310409</xdr:rowOff>
    </xdr:to>
    <xdr:cxnSp macro="">
      <xdr:nvCxnSpPr>
        <xdr:cNvPr id="366" name="Straight Connector 365">
          <a:extLst>
            <a:ext uri="{FF2B5EF4-FFF2-40B4-BE49-F238E27FC236}">
              <a16:creationId xmlns:a16="http://schemas.microsoft.com/office/drawing/2014/main" id="{7DFF9C3C-0366-5B42-9670-A8A4B44A118D}"/>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61</xdr:row>
      <xdr:rowOff>1316184</xdr:rowOff>
    </xdr:from>
    <xdr:to>
      <xdr:col>8</xdr:col>
      <xdr:colOff>721590</xdr:colOff>
      <xdr:row>64</xdr:row>
      <xdr:rowOff>184727</xdr:rowOff>
    </xdr:to>
    <xdr:cxnSp macro="">
      <xdr:nvCxnSpPr>
        <xdr:cNvPr id="367" name="Straight Connector 366">
          <a:extLst>
            <a:ext uri="{FF2B5EF4-FFF2-40B4-BE49-F238E27FC236}">
              <a16:creationId xmlns:a16="http://schemas.microsoft.com/office/drawing/2014/main" id="{DC1A4FA5-41C4-4F4B-A5E9-08EDEFFE90A2}"/>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64</xdr:row>
      <xdr:rowOff>167412</xdr:rowOff>
    </xdr:from>
    <xdr:to>
      <xdr:col>7</xdr:col>
      <xdr:colOff>906319</xdr:colOff>
      <xdr:row>69</xdr:row>
      <xdr:rowOff>121228</xdr:rowOff>
    </xdr:to>
    <xdr:cxnSp macro="">
      <xdr:nvCxnSpPr>
        <xdr:cNvPr id="368" name="Straight Connector 367">
          <a:extLst>
            <a:ext uri="{FF2B5EF4-FFF2-40B4-BE49-F238E27FC236}">
              <a16:creationId xmlns:a16="http://schemas.microsoft.com/office/drawing/2014/main" id="{DD43D113-F87A-3D46-BD19-C6EF39E17DDB}"/>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69</xdr:row>
      <xdr:rowOff>140277</xdr:rowOff>
    </xdr:from>
    <xdr:ext cx="1006305"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69</xdr:row>
      <xdr:rowOff>151822</xdr:rowOff>
    </xdr:from>
    <xdr:ext cx="1006305"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69</xdr:row>
      <xdr:rowOff>169141</xdr:rowOff>
    </xdr:from>
    <xdr:ext cx="1006305"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61</xdr:row>
      <xdr:rowOff>819727</xdr:rowOff>
    </xdr:from>
    <xdr:to>
      <xdr:col>9</xdr:col>
      <xdr:colOff>658092</xdr:colOff>
      <xdr:row>61</xdr:row>
      <xdr:rowOff>1016000</xdr:rowOff>
    </xdr:to>
    <xdr:sp macro="" textlink="">
      <xdr:nvSpPr>
        <xdr:cNvPr id="372" name="Oval 371">
          <a:extLst>
            <a:ext uri="{FF2B5EF4-FFF2-40B4-BE49-F238E27FC236}">
              <a16:creationId xmlns:a16="http://schemas.microsoft.com/office/drawing/2014/main" id="{4E620E5A-8B26-0440-9586-0F9884533CB9}"/>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61</xdr:row>
      <xdr:rowOff>1229591</xdr:rowOff>
    </xdr:from>
    <xdr:to>
      <xdr:col>8</xdr:col>
      <xdr:colOff>802410</xdr:colOff>
      <xdr:row>61</xdr:row>
      <xdr:rowOff>1425864</xdr:rowOff>
    </xdr:to>
    <xdr:sp macro="" textlink="">
      <xdr:nvSpPr>
        <xdr:cNvPr id="373" name="Oval 372">
          <a:extLst>
            <a:ext uri="{FF2B5EF4-FFF2-40B4-BE49-F238E27FC236}">
              <a16:creationId xmlns:a16="http://schemas.microsoft.com/office/drawing/2014/main" id="{D4E0B8C2-44D7-3A4D-B32A-6930A4B19E1A}"/>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64</xdr:row>
      <xdr:rowOff>75046</xdr:rowOff>
    </xdr:from>
    <xdr:to>
      <xdr:col>8</xdr:col>
      <xdr:colOff>1</xdr:colOff>
      <xdr:row>65</xdr:row>
      <xdr:rowOff>69273</xdr:rowOff>
    </xdr:to>
    <xdr:sp macro="" textlink="">
      <xdr:nvSpPr>
        <xdr:cNvPr id="374" name="Oval 373">
          <a:extLst>
            <a:ext uri="{FF2B5EF4-FFF2-40B4-BE49-F238E27FC236}">
              <a16:creationId xmlns:a16="http://schemas.microsoft.com/office/drawing/2014/main" id="{CC957934-1A55-4242-91C6-30B63A02F1A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68</xdr:row>
      <xdr:rowOff>196273</xdr:rowOff>
    </xdr:from>
    <xdr:to>
      <xdr:col>7</xdr:col>
      <xdr:colOff>404092</xdr:colOff>
      <xdr:row>69</xdr:row>
      <xdr:rowOff>190501</xdr:rowOff>
    </xdr:to>
    <xdr:sp macro="" textlink="">
      <xdr:nvSpPr>
        <xdr:cNvPr id="375" name="Oval 374">
          <a:extLst>
            <a:ext uri="{FF2B5EF4-FFF2-40B4-BE49-F238E27FC236}">
              <a16:creationId xmlns:a16="http://schemas.microsoft.com/office/drawing/2014/main" id="{79FB656D-1D0A-E842-BA10-8845F0675E90}"/>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61</xdr:row>
      <xdr:rowOff>856096</xdr:rowOff>
    </xdr:from>
    <xdr:ext cx="1006305"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61</xdr:row>
      <xdr:rowOff>1265961</xdr:rowOff>
    </xdr:from>
    <xdr:ext cx="1006305"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64</xdr:row>
      <xdr:rowOff>99869</xdr:rowOff>
    </xdr:from>
    <xdr:ext cx="1006305"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68</xdr:row>
      <xdr:rowOff>128733</xdr:rowOff>
    </xdr:from>
    <xdr:ext cx="1006305"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61</xdr:row>
      <xdr:rowOff>654049</xdr:rowOff>
    </xdr:from>
    <xdr:ext cx="1006305"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61</xdr:row>
      <xdr:rowOff>1069686</xdr:rowOff>
    </xdr:from>
    <xdr:ext cx="1006305"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63</xdr:row>
      <xdr:rowOff>146050</xdr:rowOff>
    </xdr:from>
    <xdr:ext cx="1006305" cy="172227"/>
    <mc:AlternateContent xmlns:mc="http://schemas.openxmlformats.org/markup-compatibility/2006" xmlns:a14="http://schemas.microsoft.com/office/drawing/2010/main">
      <mc:Choice Requires="a14">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61</xdr:row>
      <xdr:rowOff>694458</xdr:rowOff>
    </xdr:from>
    <xdr:ext cx="365531" cy="172227"/>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61</xdr:row>
      <xdr:rowOff>983094</xdr:rowOff>
    </xdr:from>
    <xdr:ext cx="365531"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62</xdr:row>
      <xdr:rowOff>59458</xdr:rowOff>
    </xdr:from>
    <xdr:ext cx="365531"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66</xdr:row>
      <xdr:rowOff>128731</xdr:rowOff>
    </xdr:from>
    <xdr:ext cx="365531" cy="172227"/>
    <mc:AlternateContent xmlns:mc="http://schemas.openxmlformats.org/markup-compatibility/2006" xmlns:a14="http://schemas.microsoft.com/office/drawing/2010/main">
      <mc:Choice Requires="a14">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4</xdr:col>
      <xdr:colOff>471303</xdr:colOff>
      <xdr:row>234</xdr:row>
      <xdr:rowOff>10794</xdr:rowOff>
    </xdr:from>
    <xdr:to>
      <xdr:col>4</xdr:col>
      <xdr:colOff>489291</xdr:colOff>
      <xdr:row>245</xdr:row>
      <xdr:rowOff>14391</xdr:rowOff>
    </xdr:to>
    <xdr:cxnSp macro="">
      <xdr:nvCxnSpPr>
        <xdr:cNvPr id="110" name="Straight Arrow Connector 109">
          <a:extLst>
            <a:ext uri="{FF2B5EF4-FFF2-40B4-BE49-F238E27FC236}">
              <a16:creationId xmlns:a16="http://schemas.microsoft.com/office/drawing/2014/main" id="{7B784FAB-A5E6-234D-BA2A-08877B4D4CF3}"/>
            </a:ext>
          </a:extLst>
        </xdr:cNvPr>
        <xdr:cNvCxnSpPr/>
      </xdr:nvCxnSpPr>
      <xdr:spPr>
        <a:xfrm flipV="1">
          <a:off x="13521454709" y="65441194"/>
          <a:ext cx="17988" cy="22387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244</xdr:row>
      <xdr:rowOff>21068</xdr:rowOff>
    </xdr:from>
    <xdr:to>
      <xdr:col>4</xdr:col>
      <xdr:colOff>615212</xdr:colOff>
      <xdr:row>244</xdr:row>
      <xdr:rowOff>43173</xdr:rowOff>
    </xdr:to>
    <xdr:cxnSp macro="">
      <xdr:nvCxnSpPr>
        <xdr:cNvPr id="111" name="Straight Arrow Connector 110">
          <a:extLst>
            <a:ext uri="{FF2B5EF4-FFF2-40B4-BE49-F238E27FC236}">
              <a16:creationId xmlns:a16="http://schemas.microsoft.com/office/drawing/2014/main" id="{F93C5901-FD8C-0541-87B7-6743888828C6}"/>
            </a:ext>
          </a:extLst>
        </xdr:cNvPr>
        <xdr:cNvCxnSpPr>
          <a:endCxn id="112" idx="1"/>
        </xdr:cNvCxnSpPr>
      </xdr:nvCxnSpPr>
      <xdr:spPr>
        <a:xfrm flipV="1">
          <a:off x="13521328788" y="67483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243</xdr:row>
      <xdr:rowOff>136427</xdr:rowOff>
    </xdr:from>
    <xdr:ext cx="352577"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233</xdr:row>
      <xdr:rowOff>3310</xdr:rowOff>
    </xdr:from>
    <xdr:ext cx="87704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187085</xdr:colOff>
      <xdr:row>238</xdr:row>
      <xdr:rowOff>193989</xdr:rowOff>
    </xdr:from>
    <xdr:ext cx="1842037" cy="230448"/>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4</xdr:col>
      <xdr:colOff>228783</xdr:colOff>
      <xdr:row>235</xdr:row>
      <xdr:rowOff>23629</xdr:rowOff>
    </xdr:from>
    <xdr:ext cx="1842037" cy="230448"/>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1" i="1">
                            <a:solidFill>
                              <a:srgbClr val="00B0F0"/>
                            </a:solidFill>
                            <a:latin typeface="Cambria Math" panose="02040503050406030204" pitchFamily="18" charset="0"/>
                          </a:rPr>
                        </m:ctrlPr>
                      </m:sSubPr>
                      <m:e>
                        <m:r>
                          <a:rPr lang="en-US" sz="800" b="1" i="1">
                            <a:solidFill>
                              <a:srgbClr val="00B0F0"/>
                            </a:solidFill>
                            <a:latin typeface="Cambria Math" panose="02040503050406030204" pitchFamily="18" charset="0"/>
                          </a:rPr>
                          <m:t>𝒚</m:t>
                        </m:r>
                      </m:e>
                      <m:sub>
                        <m:r>
                          <a:rPr lang="en-US" sz="800" b="1" i="1">
                            <a:solidFill>
                              <a:srgbClr val="00B0F0"/>
                            </a:solidFill>
                            <a:latin typeface="Cambria Math" panose="02040503050406030204" pitchFamily="18" charset="0"/>
                          </a:rPr>
                          <m:t>𝑴𝑨𝑿</m:t>
                        </m:r>
                      </m:sub>
                    </m:sSub>
                    <m:d>
                      <m:dPr>
                        <m:ctrlPr>
                          <a:rPr lang="en-US" sz="800" b="1" i="1">
                            <a:solidFill>
                              <a:srgbClr val="00B0F0"/>
                            </a:solidFill>
                            <a:latin typeface="Cambria Math" panose="02040503050406030204" pitchFamily="18" charset="0"/>
                          </a:rPr>
                        </m:ctrlPr>
                      </m:dPr>
                      <m:e>
                        <m:r>
                          <a:rPr lang="en-US" sz="800" b="1" i="1">
                            <a:solidFill>
                              <a:srgbClr val="00B0F0"/>
                            </a:solidFill>
                            <a:latin typeface="Cambria Math" panose="02040503050406030204" pitchFamily="18" charset="0"/>
                          </a:rPr>
                          <m:t>𝑶𝒗𝒅𝒊𝒎</m:t>
                        </m:r>
                      </m:e>
                    </m:d>
                    <m:r>
                      <a:rPr lang="en-US" sz="800" b="1" i="1">
                        <a:solidFill>
                          <a:srgbClr val="00B0F0"/>
                        </a:solidFill>
                        <a:latin typeface="Cambria Math" panose="02040503050406030204" pitchFamily="18" charset="0"/>
                      </a:rPr>
                      <m:t>=</m:t>
                    </m:r>
                    <m:f>
                      <m:fPr>
                        <m:ctrlPr>
                          <a:rPr lang="en-US" sz="800" b="1" i="1">
                            <a:solidFill>
                              <a:srgbClr val="00B0F0"/>
                            </a:solidFill>
                            <a:latin typeface="Cambria Math" panose="02040503050406030204" pitchFamily="18" charset="0"/>
                          </a:rPr>
                        </m:ctrlPr>
                      </m:fPr>
                      <m:num>
                        <m:r>
                          <a:rPr lang="en-US" sz="800" b="1" i="1">
                            <a:solidFill>
                              <a:srgbClr val="00B0F0"/>
                            </a:solidFill>
                            <a:latin typeface="Cambria Math" panose="02040503050406030204" pitchFamily="18" charset="0"/>
                          </a:rPr>
                          <m:t>𝟏</m:t>
                        </m:r>
                        <m:r>
                          <a:rPr lang="en-US" sz="800" b="1" i="1">
                            <a:solidFill>
                              <a:srgbClr val="00B0F0"/>
                            </a:solidFill>
                            <a:latin typeface="Cambria Math" panose="02040503050406030204" pitchFamily="18" charset="0"/>
                          </a:rPr>
                          <m:t>,</m:t>
                        </m:r>
                        <m:r>
                          <a:rPr lang="en-US" sz="800" b="1" i="1">
                            <a:solidFill>
                              <a:srgbClr val="00B0F0"/>
                            </a:solidFill>
                            <a:latin typeface="Cambria Math" panose="02040503050406030204" pitchFamily="18" charset="0"/>
                          </a:rPr>
                          <m:t>𝟎𝟎𝟎</m:t>
                        </m:r>
                      </m:num>
                      <m:den>
                        <m:r>
                          <a:rPr lang="en-US" sz="800" b="1" i="1">
                            <a:solidFill>
                              <a:srgbClr val="00B0F0"/>
                            </a:solidFill>
                            <a:latin typeface="Cambria Math" panose="02040503050406030204" pitchFamily="18" charset="0"/>
                          </a:rPr>
                          <m:t>𝟐𝟎</m:t>
                        </m:r>
                      </m:den>
                    </m:f>
                    <m:r>
                      <a:rPr lang="en-US" sz="800" b="1" i="1">
                        <a:solidFill>
                          <a:srgbClr val="00B0F0"/>
                        </a:solidFill>
                        <a:latin typeface="Cambria Math" panose="02040503050406030204" pitchFamily="18" charset="0"/>
                      </a:rPr>
                      <m:t>=</m:t>
                    </m:r>
                    <m:r>
                      <a:rPr lang="en-US" sz="800" b="1" i="0">
                        <a:solidFill>
                          <a:srgbClr val="00B0F0"/>
                        </a:solidFill>
                        <a:latin typeface="Cambria Math" panose="02040503050406030204" pitchFamily="18" charset="0"/>
                      </a:rPr>
                      <m:t>𝟓𝟎</m:t>
                    </m:r>
                  </m:oMath>
                </m:oMathPara>
              </a14:m>
              <a:endParaRPr lang="en-US" sz="800" b="1"/>
            </a:p>
          </xdr:txBody>
        </xdr:sp>
      </mc:Choice>
      <mc:Fallback xmlns="">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𝒚_𝑴𝑨𝑿 (𝑶𝒗𝒅𝒊𝒎)=(𝟏,𝟎𝟎𝟎)/𝟐𝟎=𝟓𝟎</a:t>
              </a:r>
              <a:endParaRPr lang="en-US" sz="800" b="1"/>
            </a:p>
          </xdr:txBody>
        </xdr:sp>
      </mc:Fallback>
    </mc:AlternateContent>
    <xdr:clientData/>
  </xdr:oneCellAnchor>
  <xdr:oneCellAnchor>
    <xdr:from>
      <xdr:col>6</xdr:col>
      <xdr:colOff>64340</xdr:colOff>
      <xdr:row>235</xdr:row>
      <xdr:rowOff>26562</xdr:rowOff>
    </xdr:from>
    <xdr:ext cx="1842037" cy="230448"/>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𝑦</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12</m:t>
                        </m:r>
                      </m:den>
                    </m:f>
                    <m:r>
                      <a:rPr lang="en-US" sz="800" b="0" i="1">
                        <a:latin typeface="Cambria Math" panose="02040503050406030204" pitchFamily="18" charset="0"/>
                      </a:rPr>
                      <m:t>=</m:t>
                    </m:r>
                    <m:r>
                      <a:rPr lang="en-US" sz="800" b="0" i="0">
                        <a:latin typeface="Cambria Math" panose="02040503050406030204" pitchFamily="18" charset="0"/>
                      </a:rPr>
                      <m:t>50</m:t>
                    </m:r>
                  </m:oMath>
                </m:oMathPara>
              </a14:m>
              <a:endParaRPr lang="en-US" sz="800"/>
            </a:p>
          </xdr:txBody>
        </xdr:sp>
      </mc:Choice>
      <mc:Fallback xmlns="">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𝑦_𝑀𝐴𝑋 (𝑀𝑎𝑘𝑜𝑜𝑛𝑜𝑡)=600/12=50</a:t>
              </a:r>
              <a:endParaRPr lang="en-US" sz="800"/>
            </a:p>
          </xdr:txBody>
        </xdr:sp>
      </mc:Fallback>
    </mc:AlternateContent>
    <xdr:clientData/>
  </xdr:oneCellAnchor>
  <xdr:oneCellAnchor>
    <xdr:from>
      <xdr:col>0</xdr:col>
      <xdr:colOff>755851</xdr:colOff>
      <xdr:row>246</xdr:row>
      <xdr:rowOff>19592</xdr:rowOff>
    </xdr:from>
    <xdr:ext cx="1842037" cy="230448"/>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m:t>
                        </m:r>
                      </m:num>
                      <m:den>
                        <m:r>
                          <a:rPr lang="en-US" sz="800" b="0" i="1">
                            <a:latin typeface="Cambria Math" panose="02040503050406030204" pitchFamily="18" charset="0"/>
                          </a:rPr>
                          <m:t>2</m:t>
                        </m:r>
                      </m:den>
                    </m:f>
                  </m:oMath>
                </m:oMathPara>
              </a14:m>
              <a:endParaRPr lang="en-US" sz="800"/>
            </a:p>
          </xdr:txBody>
        </xdr:sp>
      </mc:Choice>
      <mc:Fallback xmlns="">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(𝐾𝑎𝑟𝑘𝑎)=100/2</a:t>
              </a:r>
              <a:endParaRPr lang="en-US" sz="800"/>
            </a:p>
          </xdr:txBody>
        </xdr:sp>
      </mc:Fallback>
    </mc:AlternateContent>
    <xdr:clientData/>
  </xdr:oneCellAnchor>
  <xdr:oneCellAnchor>
    <xdr:from>
      <xdr:col>0</xdr:col>
      <xdr:colOff>793834</xdr:colOff>
      <xdr:row>244</xdr:row>
      <xdr:rowOff>68279</xdr:rowOff>
    </xdr:from>
    <xdr:ext cx="1842037" cy="125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50</m:t>
                    </m:r>
                  </m:oMath>
                </m:oMathPara>
              </a14:m>
              <a:endParaRPr lang="en-US" sz="800"/>
            </a:p>
          </xdr:txBody>
        </xdr:sp>
      </mc:Choice>
      <mc:Fallback xmlns="">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50</a:t>
              </a:r>
              <a:endParaRPr lang="en-US" sz="800"/>
            </a:p>
          </xdr:txBody>
        </xdr:sp>
      </mc:Fallback>
    </mc:AlternateContent>
    <xdr:clientData/>
  </xdr:oneCellAnchor>
  <xdr:oneCellAnchor>
    <xdr:from>
      <xdr:col>2</xdr:col>
      <xdr:colOff>338190</xdr:colOff>
      <xdr:row>245</xdr:row>
      <xdr:rowOff>143624</xdr:rowOff>
    </xdr:from>
    <xdr:ext cx="1842037" cy="230448"/>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𝑂𝑣𝑑𝑖𝑚</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1,000</m:t>
                        </m:r>
                      </m:num>
                      <m:den>
                        <m:r>
                          <a:rPr lang="en-US" sz="800" b="0" i="1">
                            <a:latin typeface="Cambria Math" panose="02040503050406030204" pitchFamily="18" charset="0"/>
                          </a:rPr>
                          <m:t>25</m:t>
                        </m:r>
                      </m:den>
                    </m:f>
                  </m:oMath>
                </m:oMathPara>
              </a14:m>
              <a:endParaRPr lang="en-US" sz="800"/>
            </a:p>
          </xdr:txBody>
        </xdr:sp>
      </mc:Choice>
      <mc:Fallback xmlns="">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(𝑂𝑣𝑑𝑖𝑚)=1,000/25</a:t>
              </a:r>
              <a:endParaRPr lang="en-US" sz="800"/>
            </a:p>
          </xdr:txBody>
        </xdr:sp>
      </mc:Fallback>
    </mc:AlternateContent>
    <xdr:clientData/>
  </xdr:oneCellAnchor>
  <xdr:oneCellAnchor>
    <xdr:from>
      <xdr:col>2</xdr:col>
      <xdr:colOff>448852</xdr:colOff>
      <xdr:row>244</xdr:row>
      <xdr:rowOff>95883</xdr:rowOff>
    </xdr:from>
    <xdr:ext cx="851314" cy="127509"/>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234</xdr:row>
      <xdr:rowOff>50081</xdr:rowOff>
    </xdr:from>
    <xdr:ext cx="3186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0</xdr:col>
      <xdr:colOff>0</xdr:colOff>
      <xdr:row>247</xdr:row>
      <xdr:rowOff>64470</xdr:rowOff>
    </xdr:from>
    <xdr:ext cx="1842037" cy="230448"/>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10</m:t>
                        </m:r>
                      </m:den>
                    </m:f>
                    <m:r>
                      <a:rPr lang="en-US" sz="800" b="0" i="1">
                        <a:latin typeface="Cambria Math" panose="02040503050406030204" pitchFamily="18" charset="0"/>
                      </a:rPr>
                      <m:t>=</m:t>
                    </m:r>
                    <m:r>
                      <a:rPr lang="en-US" sz="800" b="0" i="0">
                        <a:latin typeface="Cambria Math" panose="02040503050406030204" pitchFamily="18" charset="0"/>
                      </a:rPr>
                      <m:t>60</m:t>
                    </m:r>
                  </m:oMath>
                </m:oMathPara>
              </a14:m>
              <a:endParaRPr lang="en-US" sz="800"/>
            </a:p>
          </xdr:txBody>
        </xdr:sp>
      </mc:Choice>
      <mc:Fallback xmlns="">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(𝑀𝑎𝑘𝑜𝑜𝑛𝑜𝑡)=600/10=60</a:t>
              </a:r>
              <a:endParaRPr lang="en-US" sz="800"/>
            </a:p>
          </xdr:txBody>
        </xdr:sp>
      </mc:Fallback>
    </mc:AlternateContent>
    <xdr:clientData/>
  </xdr:oneCellAnchor>
  <xdr:oneCellAnchor>
    <xdr:from>
      <xdr:col>0</xdr:col>
      <xdr:colOff>203200</xdr:colOff>
      <xdr:row>244</xdr:row>
      <xdr:rowOff>56641</xdr:rowOff>
    </xdr:from>
    <xdr:ext cx="831850" cy="125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60</m:t>
                    </m:r>
                  </m:oMath>
                </m:oMathPara>
              </a14:m>
              <a:endParaRPr lang="en-US" sz="800"/>
            </a:p>
          </xdr:txBody>
        </xdr:sp>
      </mc:Choice>
      <mc:Fallback xmlns="">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60</a:t>
              </a:r>
              <a:endParaRPr lang="en-US" sz="800"/>
            </a:p>
          </xdr:txBody>
        </xdr:sp>
      </mc:Fallback>
    </mc:AlternateContent>
    <xdr:clientData/>
  </xdr:oneCellAnchor>
  <xdr:twoCellAnchor>
    <xdr:from>
      <xdr:col>3</xdr:col>
      <xdr:colOff>31750</xdr:colOff>
      <xdr:row>245</xdr:row>
      <xdr:rowOff>6350</xdr:rowOff>
    </xdr:from>
    <xdr:to>
      <xdr:col>3</xdr:col>
      <xdr:colOff>34925</xdr:colOff>
      <xdr:row>245</xdr:row>
      <xdr:rowOff>146050</xdr:rowOff>
    </xdr:to>
    <xdr:cxnSp macro="">
      <xdr:nvCxnSpPr>
        <xdr:cNvPr id="124" name="Straight Connector 123">
          <a:extLst>
            <a:ext uri="{FF2B5EF4-FFF2-40B4-BE49-F238E27FC236}">
              <a16:creationId xmlns:a16="http://schemas.microsoft.com/office/drawing/2014/main" id="{6F707AD9-160C-C246-AC78-A73164F59974}"/>
            </a:ext>
          </a:extLst>
        </xdr:cNvPr>
        <xdr:cNvCxnSpPr/>
      </xdr:nvCxnSpPr>
      <xdr:spPr>
        <a:xfrm>
          <a:off x="13522734575" y="67671950"/>
          <a:ext cx="3175" cy="139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245</xdr:row>
      <xdr:rowOff>28575</xdr:rowOff>
    </xdr:from>
    <xdr:to>
      <xdr:col>2</xdr:col>
      <xdr:colOff>69850</xdr:colOff>
      <xdr:row>245</xdr:row>
      <xdr:rowOff>187325</xdr:rowOff>
    </xdr:to>
    <xdr:cxnSp macro="">
      <xdr:nvCxnSpPr>
        <xdr:cNvPr id="125" name="Straight Connector 124">
          <a:extLst>
            <a:ext uri="{FF2B5EF4-FFF2-40B4-BE49-F238E27FC236}">
              <a16:creationId xmlns:a16="http://schemas.microsoft.com/office/drawing/2014/main" id="{E2E6EE46-96FA-4746-8336-E7136EB944B5}"/>
            </a:ext>
          </a:extLst>
        </xdr:cNvPr>
        <xdr:cNvCxnSpPr/>
      </xdr:nvCxnSpPr>
      <xdr:spPr>
        <a:xfrm>
          <a:off x="13523525150" y="67694175"/>
          <a:ext cx="0" cy="158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245</xdr:row>
      <xdr:rowOff>0</xdr:rowOff>
    </xdr:from>
    <xdr:to>
      <xdr:col>0</xdr:col>
      <xdr:colOff>628650</xdr:colOff>
      <xdr:row>246</xdr:row>
      <xdr:rowOff>180975</xdr:rowOff>
    </xdr:to>
    <xdr:cxnSp macro="">
      <xdr:nvCxnSpPr>
        <xdr:cNvPr id="126" name="Straight Connector 125">
          <a:extLst>
            <a:ext uri="{FF2B5EF4-FFF2-40B4-BE49-F238E27FC236}">
              <a16:creationId xmlns:a16="http://schemas.microsoft.com/office/drawing/2014/main" id="{A38E0339-0BCA-114C-B5EB-C405D345DC93}"/>
            </a:ext>
          </a:extLst>
        </xdr:cNvPr>
        <xdr:cNvCxnSpPr/>
      </xdr:nvCxnSpPr>
      <xdr:spPr>
        <a:xfrm>
          <a:off x="13524617350" y="67665600"/>
          <a:ext cx="6350" cy="384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136525</xdr:colOff>
      <xdr:row>239</xdr:row>
      <xdr:rowOff>117475</xdr:rowOff>
    </xdr:from>
    <xdr:to>
      <xdr:col>4</xdr:col>
      <xdr:colOff>482600</xdr:colOff>
      <xdr:row>244</xdr:row>
      <xdr:rowOff>22225</xdr:rowOff>
    </xdr:to>
    <xdr:cxnSp macro="">
      <xdr:nvCxnSpPr>
        <xdr:cNvPr id="127" name="Straight Connector 126">
          <a:extLst>
            <a:ext uri="{FF2B5EF4-FFF2-40B4-BE49-F238E27FC236}">
              <a16:creationId xmlns:a16="http://schemas.microsoft.com/office/drawing/2014/main" id="{9524C227-399C-2B45-B326-DDA1B8C4697B}"/>
            </a:ext>
          </a:extLst>
        </xdr:cNvPr>
        <xdr:cNvCxnSpPr/>
      </xdr:nvCxnSpPr>
      <xdr:spPr>
        <a:xfrm>
          <a:off x="13521461400" y="66563875"/>
          <a:ext cx="1997075" cy="920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60325</xdr:colOff>
      <xdr:row>235</xdr:row>
      <xdr:rowOff>139700</xdr:rowOff>
    </xdr:from>
    <xdr:to>
      <xdr:col>4</xdr:col>
      <xdr:colOff>473075</xdr:colOff>
      <xdr:row>244</xdr:row>
      <xdr:rowOff>22225</xdr:rowOff>
    </xdr:to>
    <xdr:cxnSp macro="">
      <xdr:nvCxnSpPr>
        <xdr:cNvPr id="128" name="Straight Connector 127">
          <a:extLst>
            <a:ext uri="{FF2B5EF4-FFF2-40B4-BE49-F238E27FC236}">
              <a16:creationId xmlns:a16="http://schemas.microsoft.com/office/drawing/2014/main" id="{B4FDB5EC-DB3C-A04E-AD1D-6B2ADE21584F}"/>
            </a:ext>
          </a:extLst>
        </xdr:cNvPr>
        <xdr:cNvCxnSpPr/>
      </xdr:nvCxnSpPr>
      <xdr:spPr>
        <a:xfrm>
          <a:off x="13521470925" y="65773300"/>
          <a:ext cx="1238250" cy="1711325"/>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657225</xdr:colOff>
      <xdr:row>235</xdr:row>
      <xdr:rowOff>142875</xdr:rowOff>
    </xdr:from>
    <xdr:to>
      <xdr:col>4</xdr:col>
      <xdr:colOff>469900</xdr:colOff>
      <xdr:row>244</xdr:row>
      <xdr:rowOff>15875</xdr:rowOff>
    </xdr:to>
    <xdr:cxnSp macro="">
      <xdr:nvCxnSpPr>
        <xdr:cNvPr id="129" name="Straight Connector 128">
          <a:extLst>
            <a:ext uri="{FF2B5EF4-FFF2-40B4-BE49-F238E27FC236}">
              <a16:creationId xmlns:a16="http://schemas.microsoft.com/office/drawing/2014/main" id="{609F0826-9C44-B74C-B850-BC639D9CA565}"/>
            </a:ext>
          </a:extLst>
        </xdr:cNvPr>
        <xdr:cNvCxnSpPr/>
      </xdr:nvCxnSpPr>
      <xdr:spPr>
        <a:xfrm>
          <a:off x="13521474100" y="65776475"/>
          <a:ext cx="3114675" cy="17018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360310</xdr:colOff>
      <xdr:row>241</xdr:row>
      <xdr:rowOff>28540</xdr:rowOff>
    </xdr:from>
    <xdr:to>
      <xdr:col>3</xdr:col>
      <xdr:colOff>499440</xdr:colOff>
      <xdr:row>241</xdr:row>
      <xdr:rowOff>196208</xdr:rowOff>
    </xdr:to>
    <xdr:sp macro="" textlink="">
      <xdr:nvSpPr>
        <xdr:cNvPr id="130" name="Oval 129">
          <a:extLst>
            <a:ext uri="{FF2B5EF4-FFF2-40B4-BE49-F238E27FC236}">
              <a16:creationId xmlns:a16="http://schemas.microsoft.com/office/drawing/2014/main" id="{DEB86483-68CA-4047-BAFB-6FB4433E0D15}"/>
            </a:ext>
          </a:extLst>
        </xdr:cNvPr>
        <xdr:cNvSpPr/>
      </xdr:nvSpPr>
      <xdr:spPr>
        <a:xfrm>
          <a:off x="13522270060" y="66881340"/>
          <a:ext cx="139130" cy="1676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385280</xdr:colOff>
      <xdr:row>239</xdr:row>
      <xdr:rowOff>35676</xdr:rowOff>
    </xdr:from>
    <xdr:to>
      <xdr:col>4</xdr:col>
      <xdr:colOff>524410</xdr:colOff>
      <xdr:row>240</xdr:row>
      <xdr:rowOff>1</xdr:rowOff>
    </xdr:to>
    <xdr:sp macro="" textlink="">
      <xdr:nvSpPr>
        <xdr:cNvPr id="131" name="Oval 130">
          <a:extLst>
            <a:ext uri="{FF2B5EF4-FFF2-40B4-BE49-F238E27FC236}">
              <a16:creationId xmlns:a16="http://schemas.microsoft.com/office/drawing/2014/main" id="{869DB3CE-3582-D74D-B8D2-529E624672CA}"/>
            </a:ext>
          </a:extLst>
        </xdr:cNvPr>
        <xdr:cNvSpPr/>
      </xdr:nvSpPr>
      <xdr:spPr>
        <a:xfrm>
          <a:off x="13521419590" y="66482076"/>
          <a:ext cx="139130"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802670</xdr:colOff>
      <xdr:row>243</xdr:row>
      <xdr:rowOff>131996</xdr:rowOff>
    </xdr:from>
    <xdr:to>
      <xdr:col>3</xdr:col>
      <xdr:colOff>117727</xdr:colOff>
      <xdr:row>244</xdr:row>
      <xdr:rowOff>96321</xdr:rowOff>
    </xdr:to>
    <xdr:sp macro="" textlink="">
      <xdr:nvSpPr>
        <xdr:cNvPr id="132" name="Oval 131">
          <a:extLst>
            <a:ext uri="{FF2B5EF4-FFF2-40B4-BE49-F238E27FC236}">
              <a16:creationId xmlns:a16="http://schemas.microsoft.com/office/drawing/2014/main" id="{9B7CC38B-553D-8F4E-B916-44B43088761D}"/>
            </a:ext>
          </a:extLst>
        </xdr:cNvPr>
        <xdr:cNvSpPr/>
      </xdr:nvSpPr>
      <xdr:spPr>
        <a:xfrm>
          <a:off x="13522651773" y="67391196"/>
          <a:ext cx="140557"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281829</xdr:colOff>
      <xdr:row>255</xdr:row>
      <xdr:rowOff>67523</xdr:rowOff>
    </xdr:from>
    <xdr:ext cx="3406498" cy="332655"/>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=50−1.25</m:t>
                    </m:r>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𝑦(𝑂𝑣𝑑𝑖𝑚)=50−50/40</a:t>
              </a:r>
              <a:r>
                <a:rPr lang="he-IL" sz="1100" b="0" i="0">
                  <a:latin typeface="Cambria Math" panose="02040503050406030204" pitchFamily="18" charset="0"/>
                </a:rPr>
                <a:t>∗</a:t>
              </a:r>
              <a:r>
                <a:rPr lang="en-US" sz="1100" b="0" i="0">
                  <a:latin typeface="Cambria Math" panose="02040503050406030204" pitchFamily="18" charset="0"/>
                </a:rPr>
                <a:t>𝑥→𝑦(𝑂𝑣𝑑𝑖𝑚)=50−1.25</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3</xdr:col>
      <xdr:colOff>435228</xdr:colOff>
      <xdr:row>250</xdr:row>
      <xdr:rowOff>96062</xdr:rowOff>
    </xdr:from>
    <xdr:ext cx="3406498" cy="317523"/>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oneCellAnchor>
    <xdr:from>
      <xdr:col>3</xdr:col>
      <xdr:colOff>749160</xdr:colOff>
      <xdr:row>257</xdr:row>
      <xdr:rowOff>113899</xdr:rowOff>
    </xdr:from>
    <xdr:ext cx="3406498" cy="317523"/>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𝑦_𝑀𝐴𝑋−𝑦_𝑀𝐴𝑋/𝑥_𝑀𝐴𝑋 ∗𝑥</a:t>
              </a:r>
              <a:endParaRPr lang="en-US" sz="1100"/>
            </a:p>
          </xdr:txBody>
        </xdr:sp>
      </mc:Fallback>
    </mc:AlternateContent>
    <xdr:clientData/>
  </xdr:oneCellAnchor>
  <xdr:twoCellAnchor>
    <xdr:from>
      <xdr:col>6</xdr:col>
      <xdr:colOff>214045</xdr:colOff>
      <xdr:row>256</xdr:row>
      <xdr:rowOff>128427</xdr:rowOff>
    </xdr:from>
    <xdr:to>
      <xdr:col>6</xdr:col>
      <xdr:colOff>263989</xdr:colOff>
      <xdr:row>258</xdr:row>
      <xdr:rowOff>21405</xdr:rowOff>
    </xdr:to>
    <xdr:cxnSp macro="">
      <xdr:nvCxnSpPr>
        <xdr:cNvPr id="136" name="Straight Arrow Connector 135">
          <a:extLst>
            <a:ext uri="{FF2B5EF4-FFF2-40B4-BE49-F238E27FC236}">
              <a16:creationId xmlns:a16="http://schemas.microsoft.com/office/drawing/2014/main" id="{F2D2A765-5476-1048-B7F7-BFBA3B2C690E}"/>
            </a:ext>
          </a:extLst>
        </xdr:cNvPr>
        <xdr:cNvCxnSpPr/>
      </xdr:nvCxnSpPr>
      <xdr:spPr>
        <a:xfrm flipV="1">
          <a:off x="13519927411" y="70029227"/>
          <a:ext cx="49944" cy="2993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585057</xdr:colOff>
      <xdr:row>257</xdr:row>
      <xdr:rowOff>28539</xdr:rowOff>
    </xdr:from>
    <xdr:to>
      <xdr:col>5</xdr:col>
      <xdr:colOff>656405</xdr:colOff>
      <xdr:row>257</xdr:row>
      <xdr:rowOff>156966</xdr:rowOff>
    </xdr:to>
    <xdr:cxnSp macro="">
      <xdr:nvCxnSpPr>
        <xdr:cNvPr id="137" name="Straight Arrow Connector 136">
          <a:extLst>
            <a:ext uri="{FF2B5EF4-FFF2-40B4-BE49-F238E27FC236}">
              <a16:creationId xmlns:a16="http://schemas.microsoft.com/office/drawing/2014/main" id="{63E92635-ED46-A046-A0E6-366664BC23CF}"/>
            </a:ext>
          </a:extLst>
        </xdr:cNvPr>
        <xdr:cNvCxnSpPr/>
      </xdr:nvCxnSpPr>
      <xdr:spPr>
        <a:xfrm flipH="1" flipV="1">
          <a:off x="13520462095" y="70132539"/>
          <a:ext cx="71348" cy="12842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378146</xdr:colOff>
      <xdr:row>256</xdr:row>
      <xdr:rowOff>117725</xdr:rowOff>
    </xdr:from>
    <xdr:to>
      <xdr:col>5</xdr:col>
      <xdr:colOff>513709</xdr:colOff>
      <xdr:row>258</xdr:row>
      <xdr:rowOff>7135</xdr:rowOff>
    </xdr:to>
    <xdr:cxnSp macro="">
      <xdr:nvCxnSpPr>
        <xdr:cNvPr id="138" name="Straight Arrow Connector 137">
          <a:extLst>
            <a:ext uri="{FF2B5EF4-FFF2-40B4-BE49-F238E27FC236}">
              <a16:creationId xmlns:a16="http://schemas.microsoft.com/office/drawing/2014/main" id="{46C56B57-22FD-B141-81C1-57EC2D58EFBC}"/>
            </a:ext>
          </a:extLst>
        </xdr:cNvPr>
        <xdr:cNvCxnSpPr/>
      </xdr:nvCxnSpPr>
      <xdr:spPr>
        <a:xfrm flipH="1" flipV="1">
          <a:off x="13520604791" y="70018525"/>
          <a:ext cx="135563" cy="295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257066</xdr:colOff>
      <xdr:row>260</xdr:row>
      <xdr:rowOff>32146</xdr:rowOff>
    </xdr:from>
    <xdr:ext cx="3406498" cy="320344"/>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m:t>
                    </m:r>
                    <m:f>
                      <m:fPr>
                        <m:ctrlPr>
                          <a:rPr lang="en-US" sz="1100" b="0" i="1">
                            <a:latin typeface="Cambria Math" panose="02040503050406030204" pitchFamily="18" charset="0"/>
                          </a:rPr>
                        </m:ctrlPr>
                      </m:fPr>
                      <m:num>
                        <m:r>
                          <a:rPr lang="en-US" sz="1100" b="0" i="1">
                            <a:latin typeface="Cambria Math" panose="02040503050406030204" pitchFamily="18" charset="0"/>
                          </a:rPr>
                          <m:t>25</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=25−0.5∗</m:t>
                    </m:r>
                    <m:r>
                      <a:rPr lang="en-US" sz="1100" b="0" i="1">
                        <a:latin typeface="Cambria Math" panose="02040503050406030204" pitchFamily="18" charset="0"/>
                      </a:rPr>
                      <m:t>𝑥</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𝑦(𝐾𝑎𝑟𝑘𝑎)=25−25/50∗𝑥→𝑦(𝐾𝑎𝑟𝑘𝑎)=25−0.5∗𝑥</a:t>
              </a:r>
              <a:endParaRPr lang="en-US" sz="1100"/>
            </a:p>
          </xdr:txBody>
        </xdr:sp>
      </mc:Fallback>
    </mc:AlternateContent>
    <xdr:clientData/>
  </xdr:oneCellAnchor>
  <xdr:twoCellAnchor>
    <xdr:from>
      <xdr:col>4</xdr:col>
      <xdr:colOff>471303</xdr:colOff>
      <xdr:row>264</xdr:row>
      <xdr:rowOff>10794</xdr:rowOff>
    </xdr:from>
    <xdr:to>
      <xdr:col>4</xdr:col>
      <xdr:colOff>489291</xdr:colOff>
      <xdr:row>276</xdr:row>
      <xdr:rowOff>14391</xdr:rowOff>
    </xdr:to>
    <xdr:cxnSp macro="">
      <xdr:nvCxnSpPr>
        <xdr:cNvPr id="140" name="Straight Arrow Connector 139">
          <a:extLst>
            <a:ext uri="{FF2B5EF4-FFF2-40B4-BE49-F238E27FC236}">
              <a16:creationId xmlns:a16="http://schemas.microsoft.com/office/drawing/2014/main" id="{ABE3E141-B763-8E4F-9E8C-0521CCC34277}"/>
            </a:ext>
          </a:extLst>
        </xdr:cNvPr>
        <xdr:cNvCxnSpPr/>
      </xdr:nvCxnSpPr>
      <xdr:spPr>
        <a:xfrm flipV="1">
          <a:off x="13521454709" y="71537194"/>
          <a:ext cx="17988" cy="24419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274</xdr:row>
      <xdr:rowOff>21068</xdr:rowOff>
    </xdr:from>
    <xdr:to>
      <xdr:col>4</xdr:col>
      <xdr:colOff>615212</xdr:colOff>
      <xdr:row>274</xdr:row>
      <xdr:rowOff>43173</xdr:rowOff>
    </xdr:to>
    <xdr:cxnSp macro="">
      <xdr:nvCxnSpPr>
        <xdr:cNvPr id="141" name="Straight Arrow Connector 140">
          <a:extLst>
            <a:ext uri="{FF2B5EF4-FFF2-40B4-BE49-F238E27FC236}">
              <a16:creationId xmlns:a16="http://schemas.microsoft.com/office/drawing/2014/main" id="{91EAB48A-7B60-4A41-86A7-EC2E87CB6770}"/>
            </a:ext>
          </a:extLst>
        </xdr:cNvPr>
        <xdr:cNvCxnSpPr>
          <a:endCxn id="142" idx="1"/>
        </xdr:cNvCxnSpPr>
      </xdr:nvCxnSpPr>
      <xdr:spPr>
        <a:xfrm flipV="1">
          <a:off x="13521328788" y="73579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273</xdr:row>
      <xdr:rowOff>136427</xdr:rowOff>
    </xdr:from>
    <xdr:ext cx="352577"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263</xdr:row>
      <xdr:rowOff>3310</xdr:rowOff>
    </xdr:from>
    <xdr:ext cx="87704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233074</xdr:colOff>
      <xdr:row>266</xdr:row>
      <xdr:rowOff>41872</xdr:rowOff>
    </xdr:from>
    <xdr:ext cx="1842037" cy="230448"/>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0</xdr:col>
      <xdr:colOff>799076</xdr:colOff>
      <xdr:row>274</xdr:row>
      <xdr:rowOff>138335</xdr:rowOff>
    </xdr:from>
    <xdr:ext cx="851314" cy="127509"/>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264</xdr:row>
      <xdr:rowOff>50081</xdr:rowOff>
    </xdr:from>
    <xdr:ext cx="31868"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twoCellAnchor>
    <xdr:from>
      <xdr:col>2</xdr:col>
      <xdr:colOff>643844</xdr:colOff>
      <xdr:row>266</xdr:row>
      <xdr:rowOff>177615</xdr:rowOff>
    </xdr:from>
    <xdr:to>
      <xdr:col>4</xdr:col>
      <xdr:colOff>404773</xdr:colOff>
      <xdr:row>269</xdr:row>
      <xdr:rowOff>99053</xdr:rowOff>
    </xdr:to>
    <xdr:cxnSp macro="">
      <xdr:nvCxnSpPr>
        <xdr:cNvPr id="147" name="Straight Connector 146">
          <a:extLst>
            <a:ext uri="{FF2B5EF4-FFF2-40B4-BE49-F238E27FC236}">
              <a16:creationId xmlns:a16="http://schemas.microsoft.com/office/drawing/2014/main" id="{9D498587-C470-724C-ADBE-FC251D2964ED}"/>
            </a:ext>
          </a:extLst>
        </xdr:cNvPr>
        <xdr:cNvCxnSpPr/>
      </xdr:nvCxnSpPr>
      <xdr:spPr>
        <a:xfrm>
          <a:off x="13521539227" y="72110415"/>
          <a:ext cx="1411929" cy="5310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420975</xdr:colOff>
      <xdr:row>269</xdr:row>
      <xdr:rowOff>182267</xdr:rowOff>
    </xdr:from>
    <xdr:to>
      <xdr:col>2</xdr:col>
      <xdr:colOff>518652</xdr:colOff>
      <xdr:row>274</xdr:row>
      <xdr:rowOff>28301</xdr:rowOff>
    </xdr:to>
    <xdr:cxnSp macro="">
      <xdr:nvCxnSpPr>
        <xdr:cNvPr id="148" name="Straight Connector 147">
          <a:extLst>
            <a:ext uri="{FF2B5EF4-FFF2-40B4-BE49-F238E27FC236}">
              <a16:creationId xmlns:a16="http://schemas.microsoft.com/office/drawing/2014/main" id="{ADF6C55B-87A2-C24D-B1E3-0DD02AFA8CFC}"/>
            </a:ext>
          </a:extLst>
        </xdr:cNvPr>
        <xdr:cNvCxnSpPr>
          <a:stCxn id="149" idx="5"/>
        </xdr:cNvCxnSpPr>
      </xdr:nvCxnSpPr>
      <xdr:spPr>
        <a:xfrm>
          <a:off x="13523076348" y="72724667"/>
          <a:ext cx="923177" cy="862034"/>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498277</xdr:colOff>
      <xdr:row>269</xdr:row>
      <xdr:rowOff>39153</xdr:rowOff>
    </xdr:from>
    <xdr:to>
      <xdr:col>2</xdr:col>
      <xdr:colOff>637407</xdr:colOff>
      <xdr:row>270</xdr:row>
      <xdr:rowOff>5178</xdr:rowOff>
    </xdr:to>
    <xdr:sp macro="" textlink="">
      <xdr:nvSpPr>
        <xdr:cNvPr id="149" name="Oval 148">
          <a:extLst>
            <a:ext uri="{FF2B5EF4-FFF2-40B4-BE49-F238E27FC236}">
              <a16:creationId xmlns:a16="http://schemas.microsoft.com/office/drawing/2014/main" id="{125705B9-88DE-7745-965C-456E1B61EF2D}"/>
            </a:ext>
          </a:extLst>
        </xdr:cNvPr>
        <xdr:cNvSpPr/>
      </xdr:nvSpPr>
      <xdr:spPr>
        <a:xfrm>
          <a:off x="13522957593" y="72581553"/>
          <a:ext cx="139130" cy="1692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399430</xdr:colOff>
      <xdr:row>266</xdr:row>
      <xdr:rowOff>88740</xdr:rowOff>
    </xdr:from>
    <xdr:to>
      <xdr:col>4</xdr:col>
      <xdr:colOff>538560</xdr:colOff>
      <xdr:row>267</xdr:row>
      <xdr:rowOff>53064</xdr:rowOff>
    </xdr:to>
    <xdr:sp macro="" textlink="">
      <xdr:nvSpPr>
        <xdr:cNvPr id="150" name="Oval 149">
          <a:extLst>
            <a:ext uri="{FF2B5EF4-FFF2-40B4-BE49-F238E27FC236}">
              <a16:creationId xmlns:a16="http://schemas.microsoft.com/office/drawing/2014/main" id="{314A25C0-C3D9-FF4F-B242-5DB86C29EB69}"/>
            </a:ext>
          </a:extLst>
        </xdr:cNvPr>
        <xdr:cNvSpPr/>
      </xdr:nvSpPr>
      <xdr:spPr>
        <a:xfrm>
          <a:off x="13521405440" y="72021540"/>
          <a:ext cx="139130" cy="16752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339244</xdr:colOff>
      <xdr:row>273</xdr:row>
      <xdr:rowOff>156759</xdr:rowOff>
    </xdr:from>
    <xdr:to>
      <xdr:col>1</xdr:col>
      <xdr:colOff>478563</xdr:colOff>
      <xdr:row>274</xdr:row>
      <xdr:rowOff>121084</xdr:rowOff>
    </xdr:to>
    <xdr:sp macro="" textlink="">
      <xdr:nvSpPr>
        <xdr:cNvPr id="151" name="Oval 150">
          <a:extLst>
            <a:ext uri="{FF2B5EF4-FFF2-40B4-BE49-F238E27FC236}">
              <a16:creationId xmlns:a16="http://schemas.microsoft.com/office/drawing/2014/main" id="{7B742C33-A635-804F-B80F-E4D00EEF0365}"/>
            </a:ext>
          </a:extLst>
        </xdr:cNvPr>
        <xdr:cNvSpPr/>
      </xdr:nvSpPr>
      <xdr:spPr>
        <a:xfrm>
          <a:off x="13523941937" y="73511959"/>
          <a:ext cx="139319"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413900</xdr:colOff>
      <xdr:row>267</xdr:row>
      <xdr:rowOff>83946</xdr:rowOff>
    </xdr:from>
    <xdr:ext cx="1866462" cy="125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𝑦</m:t>
                    </m:r>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=25−0.5∗</m:t>
                    </m:r>
                    <m:r>
                      <a:rPr lang="en-US" sz="800" b="0" i="1">
                        <a:solidFill>
                          <a:srgbClr val="FF0000"/>
                        </a:solidFill>
                        <a:latin typeface="Cambria Math" panose="02040503050406030204" pitchFamily="18" charset="0"/>
                      </a:rPr>
                      <m:t>𝑥</m:t>
                    </m:r>
                  </m:oMath>
                </m:oMathPara>
              </a14:m>
              <a:endParaRPr lang="en-US" sz="800">
                <a:solidFill>
                  <a:srgbClr val="FF0000"/>
                </a:solidFill>
              </a:endParaRPr>
            </a:p>
          </xdr:txBody>
        </xdr:sp>
      </mc:Choice>
      <mc:Fallback xmlns="">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𝑦(𝐾𝑎𝑟𝑘𝑎)=25−0.5∗𝑥</a:t>
              </a:r>
              <a:endParaRPr lang="en-US" sz="800">
                <a:solidFill>
                  <a:srgbClr val="FF0000"/>
                </a:solidFill>
              </a:endParaRPr>
            </a:p>
          </xdr:txBody>
        </xdr:sp>
      </mc:Fallback>
    </mc:AlternateContent>
    <xdr:clientData/>
  </xdr:oneCellAnchor>
  <xdr:oneCellAnchor>
    <xdr:from>
      <xdr:col>0</xdr:col>
      <xdr:colOff>682759</xdr:colOff>
      <xdr:row>271</xdr:row>
      <xdr:rowOff>55646</xdr:rowOff>
    </xdr:from>
    <xdr:ext cx="1866462" cy="125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00B0F0"/>
                        </a:solidFill>
                        <a:latin typeface="Cambria Math" panose="02040503050406030204" pitchFamily="18" charset="0"/>
                      </a:rPr>
                      <m:t>𝑦</m:t>
                    </m:r>
                    <m:d>
                      <m:dPr>
                        <m:ctrlPr>
                          <a:rPr lang="en-US" sz="800" b="0" i="1">
                            <a:solidFill>
                              <a:srgbClr val="00B0F0"/>
                            </a:solidFill>
                            <a:latin typeface="Cambria Math" panose="02040503050406030204" pitchFamily="18" charset="0"/>
                          </a:rPr>
                        </m:ctrlPr>
                      </m:dPr>
                      <m:e>
                        <m:r>
                          <a:rPr lang="en-US" sz="800" b="0" i="1">
                            <a:solidFill>
                              <a:srgbClr val="00B0F0"/>
                            </a:solidFill>
                            <a:latin typeface="Cambria Math" panose="02040503050406030204" pitchFamily="18" charset="0"/>
                          </a:rPr>
                          <m:t>𝑂𝑣𝑑𝑖𝑚</m:t>
                        </m:r>
                      </m:e>
                    </m:d>
                    <m:r>
                      <a:rPr lang="en-US" sz="800" b="0" i="1">
                        <a:solidFill>
                          <a:srgbClr val="00B0F0"/>
                        </a:solidFill>
                        <a:latin typeface="Cambria Math" panose="02040503050406030204" pitchFamily="18" charset="0"/>
                      </a:rPr>
                      <m:t>=50−1.25∗</m:t>
                    </m:r>
                    <m:r>
                      <a:rPr lang="en-US" sz="800" b="0" i="1">
                        <a:solidFill>
                          <a:srgbClr val="00B0F0"/>
                        </a:solidFill>
                        <a:latin typeface="Cambria Math" panose="02040503050406030204" pitchFamily="18" charset="0"/>
                      </a:rPr>
                      <m:t>𝑥</m:t>
                    </m:r>
                  </m:oMath>
                </m:oMathPara>
              </a14:m>
              <a:endParaRPr lang="en-US" sz="800">
                <a:solidFill>
                  <a:srgbClr val="00B0F0"/>
                </a:solidFill>
              </a:endParaRPr>
            </a:p>
          </xdr:txBody>
        </xdr:sp>
      </mc:Choice>
      <mc:Fallback xmlns="">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00B0F0"/>
                  </a:solidFill>
                  <a:latin typeface="Cambria Math" panose="02040503050406030204" pitchFamily="18" charset="0"/>
                </a:rPr>
                <a:t>𝑦(𝑂𝑣𝑑𝑖𝑚)=50−1.25∗𝑥</a:t>
              </a:r>
              <a:endParaRPr lang="en-US" sz="800">
                <a:solidFill>
                  <a:srgbClr val="00B0F0"/>
                </a:solidFill>
              </a:endParaRPr>
            </a:p>
          </xdr:txBody>
        </xdr:sp>
      </mc:Fallback>
    </mc:AlternateContent>
    <xdr:clientData/>
  </xdr:oneCellAnchor>
  <xdr:oneCellAnchor>
    <xdr:from>
      <xdr:col>3</xdr:col>
      <xdr:colOff>412750</xdr:colOff>
      <xdr:row>278</xdr:row>
      <xdr:rowOff>79375</xdr:rowOff>
    </xdr:from>
    <xdr:ext cx="170191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=50−1.25</m:t>
                    </m:r>
                    <m:r>
                      <a:rPr lang="en-US" sz="1100" b="0" i="1">
                        <a:latin typeface="Cambria Math" panose="02040503050406030204" pitchFamily="18" charset="0"/>
                      </a:rPr>
                      <m:t>𝑥</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r>
                <a:rPr lang="en-US" sz="1100" b="0" i="0">
                  <a:latin typeface="Cambria Math" panose="02040503050406030204" pitchFamily="18" charset="0"/>
                </a:rPr>
                <a:t>.5𝑥=50−1.25𝑥</a:t>
              </a:r>
              <a:endParaRPr lang="en-US" sz="1100"/>
            </a:p>
          </xdr:txBody>
        </xdr:sp>
      </mc:Fallback>
    </mc:AlternateContent>
    <xdr:clientData/>
  </xdr:oneCellAnchor>
  <xdr:oneCellAnchor>
    <xdr:from>
      <xdr:col>2</xdr:col>
      <xdr:colOff>587375</xdr:colOff>
      <xdr:row>280</xdr:row>
      <xdr:rowOff>34925</xdr:rowOff>
    </xdr:from>
    <xdr:ext cx="3124318"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+1.25</m:t>
                    </m:r>
                    <m:r>
                      <a:rPr lang="en-US" sz="1100" b="0" i="1">
                        <a:latin typeface="Cambria Math" panose="02040503050406030204" pitchFamily="18" charset="0"/>
                      </a:rPr>
                      <m:t>𝑥</m:t>
                    </m:r>
                    <m:r>
                      <a:rPr lang="en-US" sz="1100" b="0" i="1">
                        <a:latin typeface="Cambria Math" panose="02040503050406030204" pitchFamily="18" charset="0"/>
                      </a:rPr>
                      <m:t>=50−25</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.5𝑥+1.25𝑥=50−25</a:t>
              </a:r>
              <a:endParaRPr lang="en-US" sz="1100"/>
            </a:p>
          </xdr:txBody>
        </xdr:sp>
      </mc:Fallback>
    </mc:AlternateContent>
    <xdr:clientData/>
  </xdr:oneCellAnchor>
  <xdr:oneCellAnchor>
    <xdr:from>
      <xdr:col>2</xdr:col>
      <xdr:colOff>581025</xdr:colOff>
      <xdr:row>282</xdr:row>
      <xdr:rowOff>12700</xdr:rowOff>
    </xdr:from>
    <xdr:ext cx="3124318"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0.75</m:t>
                    </m:r>
                    <m:r>
                      <a:rPr lang="en-US" sz="1100" b="0" i="1">
                        <a:latin typeface="Cambria Math" panose="02040503050406030204" pitchFamily="18" charset="0"/>
                      </a:rPr>
                      <m:t>𝑥</m:t>
                    </m:r>
                    <m:r>
                      <a:rPr lang="en-US" sz="1100" b="0" i="1">
                        <a:latin typeface="Cambria Math" panose="02040503050406030204" pitchFamily="18" charset="0"/>
                      </a:rPr>
                      <m:t>=25</m:t>
                    </m:r>
                  </m:oMath>
                </m:oMathPara>
              </a14:m>
              <a:endParaRPr lang="en-US" sz="1100"/>
            </a:p>
          </xdr:txBody>
        </xdr:sp>
      </mc:Choice>
      <mc:Fallback xmlns="">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0.75𝑥=25</a:t>
              </a:r>
              <a:endParaRPr lang="en-US" sz="1100"/>
            </a:p>
          </xdr:txBody>
        </xdr:sp>
      </mc:Fallback>
    </mc:AlternateContent>
    <xdr:clientData/>
  </xdr:oneCellAnchor>
  <xdr:oneCellAnchor>
    <xdr:from>
      <xdr:col>2</xdr:col>
      <xdr:colOff>587375</xdr:colOff>
      <xdr:row>283</xdr:row>
      <xdr:rowOff>82550</xdr:rowOff>
    </xdr:from>
    <xdr:ext cx="3124318" cy="318036"/>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=33</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𝑥=33 1/3</a:t>
              </a:r>
              <a:endParaRPr lang="en-US" sz="1100"/>
            </a:p>
          </xdr:txBody>
        </xdr:sp>
      </mc:Fallback>
    </mc:AlternateContent>
    <xdr:clientData/>
  </xdr:oneCellAnchor>
  <xdr:oneCellAnchor>
    <xdr:from>
      <xdr:col>2</xdr:col>
      <xdr:colOff>170426</xdr:colOff>
      <xdr:row>274</xdr:row>
      <xdr:rowOff>97060</xdr:rowOff>
    </xdr:from>
    <xdr:ext cx="851314" cy="23121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𝟑𝟑 𝟏/𝟑</a:t>
              </a:r>
              <a:endParaRPr lang="en-US" sz="800" b="1">
                <a:solidFill>
                  <a:schemeClr val="tx1"/>
                </a:solidFill>
              </a:endParaRPr>
            </a:p>
          </xdr:txBody>
        </xdr:sp>
      </mc:Fallback>
    </mc:AlternateContent>
    <xdr:clientData/>
  </xdr:oneCellAnchor>
  <xdr:twoCellAnchor>
    <xdr:from>
      <xdr:col>2</xdr:col>
      <xdr:colOff>567842</xdr:colOff>
      <xdr:row>270</xdr:row>
      <xdr:rowOff>5178</xdr:rowOff>
    </xdr:from>
    <xdr:to>
      <xdr:col>2</xdr:col>
      <xdr:colOff>581025</xdr:colOff>
      <xdr:row>274</xdr:row>
      <xdr:rowOff>25400</xdr:rowOff>
    </xdr:to>
    <xdr:cxnSp macro="">
      <xdr:nvCxnSpPr>
        <xdr:cNvPr id="159" name="Straight Connector 158">
          <a:extLst>
            <a:ext uri="{FF2B5EF4-FFF2-40B4-BE49-F238E27FC236}">
              <a16:creationId xmlns:a16="http://schemas.microsoft.com/office/drawing/2014/main" id="{0DAADEDB-BB03-7243-AFCB-DE19F7A06FF4}"/>
            </a:ext>
          </a:extLst>
        </xdr:cNvPr>
        <xdr:cNvCxnSpPr>
          <a:endCxn id="149" idx="4"/>
        </xdr:cNvCxnSpPr>
      </xdr:nvCxnSpPr>
      <xdr:spPr>
        <a:xfrm flipV="1">
          <a:off x="13523013975" y="72750778"/>
          <a:ext cx="13183" cy="833022"/>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637407</xdr:colOff>
      <xdr:row>269</xdr:row>
      <xdr:rowOff>107950</xdr:rowOff>
    </xdr:from>
    <xdr:to>
      <xdr:col>4</xdr:col>
      <xdr:colOff>479425</xdr:colOff>
      <xdr:row>269</xdr:row>
      <xdr:rowOff>123766</xdr:rowOff>
    </xdr:to>
    <xdr:cxnSp macro="">
      <xdr:nvCxnSpPr>
        <xdr:cNvPr id="160" name="Straight Connector 159">
          <a:extLst>
            <a:ext uri="{FF2B5EF4-FFF2-40B4-BE49-F238E27FC236}">
              <a16:creationId xmlns:a16="http://schemas.microsoft.com/office/drawing/2014/main" id="{885094A4-813B-6D4F-BA04-72775BA1D20F}"/>
            </a:ext>
          </a:extLst>
        </xdr:cNvPr>
        <xdr:cNvCxnSpPr>
          <a:endCxn id="149" idx="2"/>
        </xdr:cNvCxnSpPr>
      </xdr:nvCxnSpPr>
      <xdr:spPr>
        <a:xfrm>
          <a:off x="13521464575" y="72650350"/>
          <a:ext cx="1493018" cy="15816"/>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441325</xdr:colOff>
      <xdr:row>268</xdr:row>
      <xdr:rowOff>185960</xdr:rowOff>
    </xdr:from>
    <xdr:ext cx="1532916" cy="23121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𝒚</m:t>
                    </m:r>
                    <m:d>
                      <m:dPr>
                        <m:ctrlPr>
                          <a:rPr lang="en-US" sz="800" b="1" i="1">
                            <a:solidFill>
                              <a:schemeClr val="tx1"/>
                            </a:solidFill>
                            <a:latin typeface="Cambria Math" panose="02040503050406030204" pitchFamily="18" charset="0"/>
                          </a:rPr>
                        </m:ctrlPr>
                      </m:dPr>
                      <m:e>
                        <m:r>
                          <a:rPr lang="en-US" sz="800" b="1" i="1">
                            <a:solidFill>
                              <a:schemeClr val="tx1"/>
                            </a:solidFill>
                            <a:latin typeface="Cambria Math" panose="02040503050406030204" pitchFamily="18" charset="0"/>
                          </a:rPr>
                          <m:t>𝑩</m:t>
                        </m:r>
                      </m:e>
                    </m:d>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𝟐𝟓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𝟎</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r>
                      <a:rPr lang="he-IL" sz="800" b="1" i="0">
                        <a:solidFill>
                          <a:schemeClr val="tx1"/>
                        </a:solidFill>
                        <a:latin typeface="Cambria Math" panose="02040503050406030204" pitchFamily="18" charset="0"/>
                      </a:rPr>
                      <m:t>=</m:t>
                    </m:r>
                    <m:r>
                      <a:rPr lang="he-IL" sz="800" b="1" i="0">
                        <a:solidFill>
                          <a:schemeClr val="tx1"/>
                        </a:solidFill>
                        <a:latin typeface="Cambria Math" panose="02040503050406030204" pitchFamily="18" charset="0"/>
                      </a:rPr>
                      <m:t>𝟖</m:t>
                    </m:r>
                    <m:f>
                      <m:fPr>
                        <m:ctrlPr>
                          <a:rPr lang="he-IL" sz="800" b="1" i="1">
                            <a:solidFill>
                              <a:schemeClr val="tx1"/>
                            </a:solidFill>
                            <a:latin typeface="Cambria Math" panose="02040503050406030204" pitchFamily="18" charset="0"/>
                          </a:rPr>
                        </m:ctrlPr>
                      </m:fPr>
                      <m:num>
                        <m:r>
                          <a:rPr lang="he-IL" sz="800" b="1" i="0">
                            <a:solidFill>
                              <a:schemeClr val="tx1"/>
                            </a:solidFill>
                            <a:latin typeface="Cambria Math" panose="02040503050406030204" pitchFamily="18" charset="0"/>
                          </a:rPr>
                          <m:t>𝟏</m:t>
                        </m:r>
                      </m:num>
                      <m:den>
                        <m:r>
                          <a:rPr lang="he-IL" sz="800" b="1" i="0">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𝒚(𝑩)=𝟐𝟓−𝟎.𝟓∗𝟑𝟑 𝟏/𝟑</a:t>
              </a:r>
              <a:r>
                <a:rPr lang="he-IL" sz="800" b="1" i="0">
                  <a:solidFill>
                    <a:schemeClr val="tx1"/>
                  </a:solidFill>
                  <a:latin typeface="Cambria Math" panose="02040503050406030204" pitchFamily="18" charset="0"/>
                </a:rPr>
                <a:t>=𝟖 𝟏/𝟑</a:t>
              </a:r>
              <a:endParaRPr lang="en-US" sz="800" b="1">
                <a:solidFill>
                  <a:schemeClr val="tx1"/>
                </a:solidFill>
              </a:endParaRPr>
            </a:p>
          </xdr:txBody>
        </xdr:sp>
      </mc:Fallback>
    </mc:AlternateContent>
    <xdr:clientData/>
  </xdr:oneCellAnchor>
  <xdr:twoCellAnchor>
    <xdr:from>
      <xdr:col>5</xdr:col>
      <xdr:colOff>711199</xdr:colOff>
      <xdr:row>270</xdr:row>
      <xdr:rowOff>111125</xdr:rowOff>
    </xdr:from>
    <xdr:to>
      <xdr:col>7</xdr:col>
      <xdr:colOff>888999</xdr:colOff>
      <xdr:row>275</xdr:row>
      <xdr:rowOff>200025</xdr:rowOff>
    </xdr:to>
    <xdr:sp macro="" textlink="">
      <xdr:nvSpPr>
        <xdr:cNvPr id="162" name="Rounded Rectangular Callout 161">
          <a:extLst>
            <a:ext uri="{FF2B5EF4-FFF2-40B4-BE49-F238E27FC236}">
              <a16:creationId xmlns:a16="http://schemas.microsoft.com/office/drawing/2014/main" id="{1C1344C2-B5EB-B844-BE0B-4EC43FE7DE4F}"/>
            </a:ext>
          </a:extLst>
        </xdr:cNvPr>
        <xdr:cNvSpPr/>
      </xdr:nvSpPr>
      <xdr:spPr>
        <a:xfrm>
          <a:off x="13518476901" y="72856725"/>
          <a:ext cx="1930400" cy="1104900"/>
        </a:xfrm>
        <a:prstGeom prst="wedgeRoundRectCallout">
          <a:avLst>
            <a:gd name="adj1" fmla="val 59461"/>
            <a:gd name="adj2" fmla="val -554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כדי</a:t>
          </a:r>
          <a:r>
            <a:rPr lang="he-IL" sz="1100" baseline="0"/>
            <a:t> למצוא את ערך </a:t>
          </a:r>
          <a:r>
            <a:rPr lang="en-US" sz="1100" baseline="0"/>
            <a:t>y</a:t>
          </a:r>
          <a:r>
            <a:rPr lang="he-IL" sz="1100" baseline="0"/>
            <a:t> בנקודת החיתוך, מציבים את ערך </a:t>
          </a:r>
          <a:r>
            <a:rPr lang="en-US" sz="1100" baseline="0"/>
            <a:t>x</a:t>
          </a:r>
          <a:r>
            <a:rPr lang="he-IL" sz="1100" baseline="0"/>
            <a:t> בחיתוך (שחושב למטה) באחת מבין משוואות הישרים (לא משנה איזו)</a:t>
          </a:r>
          <a:endParaRPr lang="en-US" sz="1100"/>
        </a:p>
      </xdr:txBody>
    </xdr:sp>
    <xdr:clientData/>
  </xdr:twoCellAnchor>
  <xdr:oneCellAnchor>
    <xdr:from>
      <xdr:col>3</xdr:col>
      <xdr:colOff>736600</xdr:colOff>
      <xdr:row>287</xdr:row>
      <xdr:rowOff>155575</xdr:rowOff>
    </xdr:from>
    <xdr:ext cx="3057248" cy="317523"/>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twoCellAnchor>
    <xdr:from>
      <xdr:col>6</xdr:col>
      <xdr:colOff>404091</xdr:colOff>
      <xdr:row>327</xdr:row>
      <xdr:rowOff>132773</xdr:rowOff>
    </xdr:from>
    <xdr:to>
      <xdr:col>6</xdr:col>
      <xdr:colOff>404091</xdr:colOff>
      <xdr:row>343</xdr:row>
      <xdr:rowOff>155864</xdr:rowOff>
    </xdr:to>
    <xdr:cxnSp macro="">
      <xdr:nvCxnSpPr>
        <xdr:cNvPr id="164" name="Straight Arrow Connector 163">
          <a:extLst>
            <a:ext uri="{FF2B5EF4-FFF2-40B4-BE49-F238E27FC236}">
              <a16:creationId xmlns:a16="http://schemas.microsoft.com/office/drawing/2014/main" id="{21C0E46A-6FDF-0D45-81CC-FEB5C9A0FCEE}"/>
            </a:ext>
          </a:extLst>
        </xdr:cNvPr>
        <xdr:cNvCxnSpPr/>
      </xdr:nvCxnSpPr>
      <xdr:spPr>
        <a:xfrm flipV="1">
          <a:off x="13519787309" y="84740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340</xdr:row>
      <xdr:rowOff>109682</xdr:rowOff>
    </xdr:from>
    <xdr:to>
      <xdr:col>6</xdr:col>
      <xdr:colOff>813955</xdr:colOff>
      <xdr:row>340</xdr:row>
      <xdr:rowOff>121227</xdr:rowOff>
    </xdr:to>
    <xdr:cxnSp macro="">
      <xdr:nvCxnSpPr>
        <xdr:cNvPr id="165" name="Straight Arrow Connector 164">
          <a:extLst>
            <a:ext uri="{FF2B5EF4-FFF2-40B4-BE49-F238E27FC236}">
              <a16:creationId xmlns:a16="http://schemas.microsoft.com/office/drawing/2014/main" id="{BD2EECEB-3DCE-9C46-A610-99B6B01C8BEC}"/>
            </a:ext>
          </a:extLst>
        </xdr:cNvPr>
        <xdr:cNvCxnSpPr/>
      </xdr:nvCxnSpPr>
      <xdr:spPr>
        <a:xfrm>
          <a:off x="13519377445" y="87358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326</xdr:row>
      <xdr:rowOff>79664</xdr:rowOff>
    </xdr:from>
    <xdr:ext cx="411714"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340</xdr:row>
      <xdr:rowOff>33482</xdr:rowOff>
    </xdr:from>
    <xdr:ext cx="411714"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333</xdr:row>
      <xdr:rowOff>103909</xdr:rowOff>
    </xdr:from>
    <xdr:to>
      <xdr:col>6</xdr:col>
      <xdr:colOff>404091</xdr:colOff>
      <xdr:row>340</xdr:row>
      <xdr:rowOff>109682</xdr:rowOff>
    </xdr:to>
    <xdr:cxnSp macro="">
      <xdr:nvCxnSpPr>
        <xdr:cNvPr id="168" name="Straight Connector 167">
          <a:extLst>
            <a:ext uri="{FF2B5EF4-FFF2-40B4-BE49-F238E27FC236}">
              <a16:creationId xmlns:a16="http://schemas.microsoft.com/office/drawing/2014/main" id="{646C60C6-0DAC-BA4D-9172-E66E29AFD847}"/>
            </a:ext>
          </a:extLst>
        </xdr:cNvPr>
        <xdr:cNvCxnSpPr/>
      </xdr:nvCxnSpPr>
      <xdr:spPr>
        <a:xfrm>
          <a:off x="13519787309" y="85930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333</xdr:row>
      <xdr:rowOff>16163</xdr:rowOff>
    </xdr:from>
    <xdr:ext cx="411714"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329</xdr:row>
      <xdr:rowOff>184728</xdr:rowOff>
    </xdr:from>
    <xdr:to>
      <xdr:col>6</xdr:col>
      <xdr:colOff>404091</xdr:colOff>
      <xdr:row>340</xdr:row>
      <xdr:rowOff>109682</xdr:rowOff>
    </xdr:to>
    <xdr:cxnSp macro="">
      <xdr:nvCxnSpPr>
        <xdr:cNvPr id="171" name="Straight Connector 170">
          <a:extLst>
            <a:ext uri="{FF2B5EF4-FFF2-40B4-BE49-F238E27FC236}">
              <a16:creationId xmlns:a16="http://schemas.microsoft.com/office/drawing/2014/main" id="{3F7A3D34-E693-CD4D-8DF7-0D46A852CFC4}"/>
            </a:ext>
          </a:extLst>
        </xdr:cNvPr>
        <xdr:cNvCxnSpPr/>
      </xdr:nvCxnSpPr>
      <xdr:spPr>
        <a:xfrm>
          <a:off x="13519787309" y="85198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329</xdr:row>
      <xdr:rowOff>96982</xdr:rowOff>
    </xdr:from>
    <xdr:ext cx="411714"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335</xdr:row>
      <xdr:rowOff>190500</xdr:rowOff>
    </xdr:from>
    <xdr:to>
      <xdr:col>6</xdr:col>
      <xdr:colOff>409864</xdr:colOff>
      <xdr:row>340</xdr:row>
      <xdr:rowOff>109682</xdr:rowOff>
    </xdr:to>
    <xdr:cxnSp macro="">
      <xdr:nvCxnSpPr>
        <xdr:cNvPr id="174" name="Straight Connector 173">
          <a:extLst>
            <a:ext uri="{FF2B5EF4-FFF2-40B4-BE49-F238E27FC236}">
              <a16:creationId xmlns:a16="http://schemas.microsoft.com/office/drawing/2014/main" id="{E53D194B-20DC-7C42-B738-8B231A842E5D}"/>
            </a:ext>
          </a:extLst>
        </xdr:cNvPr>
        <xdr:cNvCxnSpPr/>
      </xdr:nvCxnSpPr>
      <xdr:spPr>
        <a:xfrm>
          <a:off x="13519781536" y="86423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335</xdr:row>
      <xdr:rowOff>131617</xdr:rowOff>
    </xdr:from>
    <xdr:ext cx="411714"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333</xdr:row>
      <xdr:rowOff>79663</xdr:rowOff>
    </xdr:from>
    <xdr:ext cx="1508532" cy="190758"/>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332</xdr:row>
      <xdr:rowOff>73891</xdr:rowOff>
    </xdr:from>
    <xdr:ext cx="1508532" cy="190758"/>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336</xdr:row>
      <xdr:rowOff>114298</xdr:rowOff>
    </xdr:from>
    <xdr:ext cx="1508532" cy="190758"/>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6</xdr:col>
      <xdr:colOff>404091</xdr:colOff>
      <xdr:row>370</xdr:row>
      <xdr:rowOff>132773</xdr:rowOff>
    </xdr:from>
    <xdr:to>
      <xdr:col>6</xdr:col>
      <xdr:colOff>404091</xdr:colOff>
      <xdr:row>386</xdr:row>
      <xdr:rowOff>155864</xdr:rowOff>
    </xdr:to>
    <xdr:cxnSp macro="">
      <xdr:nvCxnSpPr>
        <xdr:cNvPr id="179" name="Straight Arrow Connector 178">
          <a:extLst>
            <a:ext uri="{FF2B5EF4-FFF2-40B4-BE49-F238E27FC236}">
              <a16:creationId xmlns:a16="http://schemas.microsoft.com/office/drawing/2014/main" id="{E065813B-278D-B647-BA27-C045F5A7FDFB}"/>
            </a:ext>
          </a:extLst>
        </xdr:cNvPr>
        <xdr:cNvCxnSpPr/>
      </xdr:nvCxnSpPr>
      <xdr:spPr>
        <a:xfrm flipV="1">
          <a:off x="13519787309" y="9347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383</xdr:row>
      <xdr:rowOff>109682</xdr:rowOff>
    </xdr:from>
    <xdr:to>
      <xdr:col>6</xdr:col>
      <xdr:colOff>813955</xdr:colOff>
      <xdr:row>383</xdr:row>
      <xdr:rowOff>121227</xdr:rowOff>
    </xdr:to>
    <xdr:cxnSp macro="">
      <xdr:nvCxnSpPr>
        <xdr:cNvPr id="180" name="Straight Arrow Connector 179">
          <a:extLst>
            <a:ext uri="{FF2B5EF4-FFF2-40B4-BE49-F238E27FC236}">
              <a16:creationId xmlns:a16="http://schemas.microsoft.com/office/drawing/2014/main" id="{E4A0A8EF-83EB-D741-ACAE-684D8E44C401}"/>
            </a:ext>
          </a:extLst>
        </xdr:cNvPr>
        <xdr:cNvCxnSpPr/>
      </xdr:nvCxnSpPr>
      <xdr:spPr>
        <a:xfrm>
          <a:off x="13519377445" y="960962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369</xdr:row>
      <xdr:rowOff>79664</xdr:rowOff>
    </xdr:from>
    <xdr:ext cx="41171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383</xdr:row>
      <xdr:rowOff>33482</xdr:rowOff>
    </xdr:from>
    <xdr:ext cx="41171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381</xdr:row>
      <xdr:rowOff>40409</xdr:rowOff>
    </xdr:from>
    <xdr:to>
      <xdr:col>4</xdr:col>
      <xdr:colOff>744682</xdr:colOff>
      <xdr:row>383</xdr:row>
      <xdr:rowOff>109682</xdr:rowOff>
    </xdr:to>
    <xdr:cxnSp macro="">
      <xdr:nvCxnSpPr>
        <xdr:cNvPr id="183" name="Straight Connector 182">
          <a:extLst>
            <a:ext uri="{FF2B5EF4-FFF2-40B4-BE49-F238E27FC236}">
              <a16:creationId xmlns:a16="http://schemas.microsoft.com/office/drawing/2014/main" id="{24C6AFD6-DE6B-4C4B-AE45-28DCD5274A3A}"/>
            </a:ext>
          </a:extLst>
        </xdr:cNvPr>
        <xdr:cNvCxnSpPr/>
      </xdr:nvCxnSpPr>
      <xdr:spPr>
        <a:xfrm>
          <a:off x="13521199318" y="9562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646544</xdr:colOff>
      <xdr:row>383</xdr:row>
      <xdr:rowOff>154709</xdr:rowOff>
    </xdr:from>
    <xdr:ext cx="411714"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738909</xdr:colOff>
      <xdr:row>378</xdr:row>
      <xdr:rowOff>190500</xdr:rowOff>
    </xdr:from>
    <xdr:to>
      <xdr:col>6</xdr:col>
      <xdr:colOff>409864</xdr:colOff>
      <xdr:row>381</xdr:row>
      <xdr:rowOff>46182</xdr:rowOff>
    </xdr:to>
    <xdr:cxnSp macro="">
      <xdr:nvCxnSpPr>
        <xdr:cNvPr id="185" name="Straight Connector 184">
          <a:extLst>
            <a:ext uri="{FF2B5EF4-FFF2-40B4-BE49-F238E27FC236}">
              <a16:creationId xmlns:a16="http://schemas.microsoft.com/office/drawing/2014/main" id="{43B75568-7B71-904B-BF8A-A501496B5FF6}"/>
            </a:ext>
          </a:extLst>
        </xdr:cNvPr>
        <xdr:cNvCxnSpPr/>
      </xdr:nvCxnSpPr>
      <xdr:spPr>
        <a:xfrm>
          <a:off x="13519781536" y="95161100"/>
          <a:ext cx="14235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378</xdr:row>
      <xdr:rowOff>131617</xdr:rowOff>
    </xdr:from>
    <xdr:ext cx="41171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3</xdr:col>
      <xdr:colOff>236682</xdr:colOff>
      <xdr:row>382</xdr:row>
      <xdr:rowOff>4616</xdr:rowOff>
    </xdr:from>
    <xdr:ext cx="1508532" cy="190758"/>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819728</xdr:colOff>
      <xdr:row>378</xdr:row>
      <xdr:rowOff>166253</xdr:rowOff>
    </xdr:from>
    <xdr:ext cx="1508532" cy="190758"/>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2</xdr:col>
      <xdr:colOff>773547</xdr:colOff>
      <xdr:row>349</xdr:row>
      <xdr:rowOff>16163</xdr:rowOff>
    </xdr:from>
    <xdr:ext cx="3644441" cy="31688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עובדים</m:t>
                        </m:r>
                      </m:e>
                    </m:d>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160</m:t>
                        </m:r>
                      </m:num>
                      <m:den>
                        <m:r>
                          <a:rPr lang="en-US"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=160−</m:t>
                    </m:r>
                    <m:r>
                      <a:rPr lang="en-US" sz="1100" b="0" i="1">
                        <a:latin typeface="Cambria Math" panose="02040503050406030204" pitchFamily="18" charset="0"/>
                      </a:rPr>
                      <m:t>𝑥</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עובדים)</a:t>
              </a:r>
              <a:r>
                <a:rPr lang="en-US" sz="1100" b="0" i="0">
                  <a:latin typeface="Cambria Math" panose="02040503050406030204" pitchFamily="18" charset="0"/>
                </a:rPr>
                <a:t>=160−160/160 𝑥=160−𝑥</a:t>
              </a:r>
              <a:endParaRPr lang="en-US" sz="1100"/>
            </a:p>
          </xdr:txBody>
        </xdr:sp>
      </mc:Fallback>
    </mc:AlternateContent>
    <xdr:clientData/>
  </xdr:oneCellAnchor>
  <xdr:oneCellAnchor>
    <xdr:from>
      <xdr:col>2</xdr:col>
      <xdr:colOff>762001</xdr:colOff>
      <xdr:row>350</xdr:row>
      <xdr:rowOff>172027</xdr:rowOff>
    </xdr:from>
    <xdr:ext cx="3644441" cy="316882"/>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קרקע</m:t>
                        </m:r>
                      </m:e>
                    </m:d>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100</m:t>
                        </m:r>
                      </m:den>
                    </m:f>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קרקע)</a:t>
              </a:r>
              <a:r>
                <a:rPr lang="en-US" sz="1100" b="0" i="0">
                  <a:latin typeface="Cambria Math" panose="02040503050406030204" pitchFamily="18" charset="0"/>
                </a:rPr>
                <a:t>=100−100/100 𝑥=100−𝑥</a:t>
              </a:r>
              <a:endParaRPr lang="en-US" sz="1100"/>
            </a:p>
          </xdr:txBody>
        </xdr:sp>
      </mc:Fallback>
    </mc:AlternateContent>
    <xdr:clientData/>
  </xdr:oneCellAnchor>
  <xdr:oneCellAnchor>
    <xdr:from>
      <xdr:col>2</xdr:col>
      <xdr:colOff>756228</xdr:colOff>
      <xdr:row>353</xdr:row>
      <xdr:rowOff>4618</xdr:rowOff>
    </xdr:from>
    <xdr:ext cx="3644441" cy="316882"/>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en-US" sz="1100" b="0" i="1">
                        <a:latin typeface="Cambria Math" panose="02040503050406030204" pitchFamily="18" charset="0"/>
                      </a:rPr>
                      <m:t>=</m:t>
                    </m:r>
                    <m:r>
                      <a:rPr lang="he-IL" sz="1100" b="0" i="1">
                        <a:latin typeface="Cambria Math" panose="02040503050406030204" pitchFamily="18" charset="0"/>
                      </a:rPr>
                      <m:t>80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מכונות)</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𝑥=80−0.5𝑥</a:t>
              </a:r>
              <a:endParaRPr lang="en-US" sz="1100"/>
            </a:p>
          </xdr:txBody>
        </xdr:sp>
      </mc:Fallback>
    </mc:AlternateContent>
    <xdr:clientData/>
  </xdr:oneCellAnchor>
  <xdr:oneCellAnchor>
    <xdr:from>
      <xdr:col>2</xdr:col>
      <xdr:colOff>444500</xdr:colOff>
      <xdr:row>361</xdr:row>
      <xdr:rowOff>195119</xdr:rowOff>
    </xdr:from>
    <xdr:ext cx="313066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=40→</m:t>
                    </m:r>
                    <m:r>
                      <a:rPr lang="en-US" sz="1100" b="0" i="1">
                        <a:latin typeface="Cambria Math" panose="02040503050406030204" pitchFamily="18" charset="0"/>
                      </a:rPr>
                      <m:t>𝑦</m:t>
                    </m:r>
                    <m:r>
                      <a:rPr lang="en-US" sz="1100" b="0" i="1">
                        <a:latin typeface="Cambria Math" panose="02040503050406030204" pitchFamily="18" charset="0"/>
                      </a:rPr>
                      <m:t>=60</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r>
                <a:rPr lang="en-US" sz="1100" b="0" i="0">
                  <a:latin typeface="Cambria Math" panose="02040503050406030204" pitchFamily="18" charset="0"/>
                </a:rPr>
                <a:t>𝑥=80−0.5𝑥→𝑥=40→𝑦=60</a:t>
              </a:r>
              <a:endParaRPr lang="en-US" sz="1100"/>
            </a:p>
          </xdr:txBody>
        </xdr:sp>
      </mc:Fallback>
    </mc:AlternateContent>
    <xdr:clientData/>
  </xdr:oneCellAnchor>
  <xdr:twoCellAnchor>
    <xdr:from>
      <xdr:col>4</xdr:col>
      <xdr:colOff>750455</xdr:colOff>
      <xdr:row>381</xdr:row>
      <xdr:rowOff>63500</xdr:rowOff>
    </xdr:from>
    <xdr:to>
      <xdr:col>4</xdr:col>
      <xdr:colOff>750455</xdr:colOff>
      <xdr:row>383</xdr:row>
      <xdr:rowOff>109682</xdr:rowOff>
    </xdr:to>
    <xdr:cxnSp macro="">
      <xdr:nvCxnSpPr>
        <xdr:cNvPr id="193" name="Straight Connector 192">
          <a:extLst>
            <a:ext uri="{FF2B5EF4-FFF2-40B4-BE49-F238E27FC236}">
              <a16:creationId xmlns:a16="http://schemas.microsoft.com/office/drawing/2014/main" id="{CD7F0DE6-B33E-0440-B432-2EDDC8A4CA28}"/>
            </a:ext>
          </a:extLst>
        </xdr:cNvPr>
        <xdr:cNvCxnSpPr/>
      </xdr:nvCxnSpPr>
      <xdr:spPr>
        <a:xfrm>
          <a:off x="13521193545" y="9564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773546</xdr:colOff>
      <xdr:row>381</xdr:row>
      <xdr:rowOff>63500</xdr:rowOff>
    </xdr:from>
    <xdr:to>
      <xdr:col>6</xdr:col>
      <xdr:colOff>404091</xdr:colOff>
      <xdr:row>381</xdr:row>
      <xdr:rowOff>63500</xdr:rowOff>
    </xdr:to>
    <xdr:cxnSp macro="">
      <xdr:nvCxnSpPr>
        <xdr:cNvPr id="194" name="Straight Connector 193">
          <a:extLst>
            <a:ext uri="{FF2B5EF4-FFF2-40B4-BE49-F238E27FC236}">
              <a16:creationId xmlns:a16="http://schemas.microsoft.com/office/drawing/2014/main" id="{AF39C9BA-1F77-7142-A602-6CF1AB8B2A04}"/>
            </a:ext>
          </a:extLst>
        </xdr:cNvPr>
        <xdr:cNvCxnSpPr/>
      </xdr:nvCxnSpPr>
      <xdr:spPr>
        <a:xfrm flipH="1">
          <a:off x="13519787309" y="95643700"/>
          <a:ext cx="13831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496453</xdr:colOff>
      <xdr:row>383</xdr:row>
      <xdr:rowOff>148936</xdr:rowOff>
    </xdr:from>
    <xdr:ext cx="411714"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334817</xdr:colOff>
      <xdr:row>380</xdr:row>
      <xdr:rowOff>172026</xdr:rowOff>
    </xdr:from>
    <xdr:ext cx="411714"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513772</xdr:colOff>
      <xdr:row>380</xdr:row>
      <xdr:rowOff>39254</xdr:rowOff>
    </xdr:from>
    <xdr:ext cx="411714"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oneCellAnchor>
    <xdr:from>
      <xdr:col>3</xdr:col>
      <xdr:colOff>450272</xdr:colOff>
      <xdr:row>378</xdr:row>
      <xdr:rowOff>42457</xdr:rowOff>
    </xdr:from>
    <xdr:ext cx="3644441" cy="17985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1</xdr:col>
      <xdr:colOff>677262</xdr:colOff>
      <xdr:row>381</xdr:row>
      <xdr:rowOff>33479</xdr:rowOff>
    </xdr:from>
    <xdr:ext cx="3644441" cy="17985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2</xdr:col>
      <xdr:colOff>394398</xdr:colOff>
      <xdr:row>394</xdr:row>
      <xdr:rowOff>148933</xdr:rowOff>
    </xdr:from>
    <xdr:ext cx="3644441" cy="17985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r>
                      <a:rPr lang="he-IL" sz="1000" b="0" i="1">
                        <a:latin typeface="Cambria Math" panose="02040503050406030204" pitchFamily="18" charset="0"/>
                      </a:rPr>
                      <m:t>=100−60=40</m:t>
                    </m:r>
                  </m:oMath>
                </m:oMathPara>
              </a14:m>
              <a:endParaRPr lang="en-US" sz="1000"/>
            </a:p>
          </xdr:txBody>
        </xdr:sp>
      </mc:Choice>
      <mc:Fallback xmlns="">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r>
                <a:rPr lang="he-IL" sz="1000" b="0" i="0">
                  <a:latin typeface="Cambria Math" panose="02040503050406030204" pitchFamily="18" charset="0"/>
                </a:rPr>
                <a:t>=100−60=40</a:t>
              </a:r>
              <a:endParaRPr lang="en-US" sz="1000"/>
            </a:p>
          </xdr:txBody>
        </xdr:sp>
      </mc:Fallback>
    </mc:AlternateContent>
    <xdr:clientData/>
  </xdr:oneCellAnchor>
  <xdr:twoCellAnchor>
    <xdr:from>
      <xdr:col>5</xdr:col>
      <xdr:colOff>404091</xdr:colOff>
      <xdr:row>399</xdr:row>
      <xdr:rowOff>132773</xdr:rowOff>
    </xdr:from>
    <xdr:to>
      <xdr:col>5</xdr:col>
      <xdr:colOff>404091</xdr:colOff>
      <xdr:row>415</xdr:row>
      <xdr:rowOff>155864</xdr:rowOff>
    </xdr:to>
    <xdr:cxnSp macro="">
      <xdr:nvCxnSpPr>
        <xdr:cNvPr id="201" name="Straight Arrow Connector 200">
          <a:extLst>
            <a:ext uri="{FF2B5EF4-FFF2-40B4-BE49-F238E27FC236}">
              <a16:creationId xmlns:a16="http://schemas.microsoft.com/office/drawing/2014/main" id="{17247930-3330-6D47-9CDE-BD7834C19C44}"/>
            </a:ext>
          </a:extLst>
        </xdr:cNvPr>
        <xdr:cNvCxnSpPr/>
      </xdr:nvCxnSpPr>
      <xdr:spPr>
        <a:xfrm flipV="1">
          <a:off x="13520714409" y="993959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412</xdr:row>
      <xdr:rowOff>109682</xdr:rowOff>
    </xdr:from>
    <xdr:to>
      <xdr:col>5</xdr:col>
      <xdr:colOff>813955</xdr:colOff>
      <xdr:row>412</xdr:row>
      <xdr:rowOff>121227</xdr:rowOff>
    </xdr:to>
    <xdr:cxnSp macro="">
      <xdr:nvCxnSpPr>
        <xdr:cNvPr id="202" name="Straight Arrow Connector 201">
          <a:extLst>
            <a:ext uri="{FF2B5EF4-FFF2-40B4-BE49-F238E27FC236}">
              <a16:creationId xmlns:a16="http://schemas.microsoft.com/office/drawing/2014/main" id="{5E85C1C6-4C99-2249-95A8-672704A37ED1}"/>
            </a:ext>
          </a:extLst>
        </xdr:cNvPr>
        <xdr:cNvCxnSpPr/>
      </xdr:nvCxnSpPr>
      <xdr:spPr>
        <a:xfrm>
          <a:off x="13520304545" y="1020144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398</xdr:row>
      <xdr:rowOff>79664</xdr:rowOff>
    </xdr:from>
    <xdr:ext cx="411714"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412</xdr:row>
      <xdr:rowOff>33482</xdr:rowOff>
    </xdr:from>
    <xdr:ext cx="411714"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410</xdr:row>
      <xdr:rowOff>40409</xdr:rowOff>
    </xdr:from>
    <xdr:to>
      <xdr:col>3</xdr:col>
      <xdr:colOff>744682</xdr:colOff>
      <xdr:row>412</xdr:row>
      <xdr:rowOff>109682</xdr:rowOff>
    </xdr:to>
    <xdr:cxnSp macro="">
      <xdr:nvCxnSpPr>
        <xdr:cNvPr id="205" name="Straight Connector 204">
          <a:extLst>
            <a:ext uri="{FF2B5EF4-FFF2-40B4-BE49-F238E27FC236}">
              <a16:creationId xmlns:a16="http://schemas.microsoft.com/office/drawing/2014/main" id="{44A02630-5344-6844-8D97-361545CDA7DE}"/>
            </a:ext>
          </a:extLst>
        </xdr:cNvPr>
        <xdr:cNvCxnSpPr/>
      </xdr:nvCxnSpPr>
      <xdr:spPr>
        <a:xfrm>
          <a:off x="13522024818" y="1015388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412</xdr:row>
      <xdr:rowOff>154709</xdr:rowOff>
    </xdr:from>
    <xdr:ext cx="411714"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407</xdr:row>
      <xdr:rowOff>190500</xdr:rowOff>
    </xdr:from>
    <xdr:to>
      <xdr:col>5</xdr:col>
      <xdr:colOff>409864</xdr:colOff>
      <xdr:row>410</xdr:row>
      <xdr:rowOff>46182</xdr:rowOff>
    </xdr:to>
    <xdr:cxnSp macro="">
      <xdr:nvCxnSpPr>
        <xdr:cNvPr id="207" name="Straight Connector 206">
          <a:extLst>
            <a:ext uri="{FF2B5EF4-FFF2-40B4-BE49-F238E27FC236}">
              <a16:creationId xmlns:a16="http://schemas.microsoft.com/office/drawing/2014/main" id="{194DCA33-FBFB-B244-B0E5-65AA55E2AA58}"/>
            </a:ext>
          </a:extLst>
        </xdr:cNvPr>
        <xdr:cNvCxnSpPr/>
      </xdr:nvCxnSpPr>
      <xdr:spPr>
        <a:xfrm>
          <a:off x="13520708636" y="1010793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407</xdr:row>
      <xdr:rowOff>131617</xdr:rowOff>
    </xdr:from>
    <xdr:ext cx="411714"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411</xdr:row>
      <xdr:rowOff>4616</xdr:rowOff>
    </xdr:from>
    <xdr:ext cx="1508532" cy="190758"/>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407</xdr:row>
      <xdr:rowOff>166253</xdr:rowOff>
    </xdr:from>
    <xdr:ext cx="1508532" cy="190758"/>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410</xdr:row>
      <xdr:rowOff>63500</xdr:rowOff>
    </xdr:from>
    <xdr:to>
      <xdr:col>3</xdr:col>
      <xdr:colOff>750455</xdr:colOff>
      <xdr:row>412</xdr:row>
      <xdr:rowOff>109682</xdr:rowOff>
    </xdr:to>
    <xdr:cxnSp macro="">
      <xdr:nvCxnSpPr>
        <xdr:cNvPr id="211" name="Straight Connector 210">
          <a:extLst>
            <a:ext uri="{FF2B5EF4-FFF2-40B4-BE49-F238E27FC236}">
              <a16:creationId xmlns:a16="http://schemas.microsoft.com/office/drawing/2014/main" id="{B47B8902-FC44-6C4E-A8DF-3D572C4B1D18}"/>
            </a:ext>
          </a:extLst>
        </xdr:cNvPr>
        <xdr:cNvCxnSpPr/>
      </xdr:nvCxnSpPr>
      <xdr:spPr>
        <a:xfrm>
          <a:off x="13522019045" y="1015619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410</xdr:row>
      <xdr:rowOff>63500</xdr:rowOff>
    </xdr:from>
    <xdr:to>
      <xdr:col>5</xdr:col>
      <xdr:colOff>404091</xdr:colOff>
      <xdr:row>410</xdr:row>
      <xdr:rowOff>63500</xdr:rowOff>
    </xdr:to>
    <xdr:cxnSp macro="">
      <xdr:nvCxnSpPr>
        <xdr:cNvPr id="212" name="Straight Connector 211">
          <a:extLst>
            <a:ext uri="{FF2B5EF4-FFF2-40B4-BE49-F238E27FC236}">
              <a16:creationId xmlns:a16="http://schemas.microsoft.com/office/drawing/2014/main" id="{67F5CF21-60A8-8F4D-B967-CFB2CC2DB8CE}"/>
            </a:ext>
          </a:extLst>
        </xdr:cNvPr>
        <xdr:cNvCxnSpPr/>
      </xdr:nvCxnSpPr>
      <xdr:spPr>
        <a:xfrm flipH="1">
          <a:off x="13520714409" y="1015619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409</xdr:row>
      <xdr:rowOff>172026</xdr:rowOff>
    </xdr:from>
    <xdr:ext cx="41171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409</xdr:row>
      <xdr:rowOff>39254</xdr:rowOff>
    </xdr:from>
    <xdr:ext cx="41171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3</xdr:col>
      <xdr:colOff>427182</xdr:colOff>
      <xdr:row>411</xdr:row>
      <xdr:rowOff>103909</xdr:rowOff>
    </xdr:from>
    <xdr:to>
      <xdr:col>3</xdr:col>
      <xdr:colOff>432955</xdr:colOff>
      <xdr:row>412</xdr:row>
      <xdr:rowOff>138546</xdr:rowOff>
    </xdr:to>
    <xdr:cxnSp macro="">
      <xdr:nvCxnSpPr>
        <xdr:cNvPr id="216" name="Straight Connector 215">
          <a:extLst>
            <a:ext uri="{FF2B5EF4-FFF2-40B4-BE49-F238E27FC236}">
              <a16:creationId xmlns:a16="http://schemas.microsoft.com/office/drawing/2014/main" id="{93E09730-496A-ED4A-ADBE-03535368F276}"/>
            </a:ext>
          </a:extLst>
        </xdr:cNvPr>
        <xdr:cNvCxnSpPr/>
      </xdr:nvCxnSpPr>
      <xdr:spPr>
        <a:xfrm flipH="1">
          <a:off x="13522336545" y="101805509"/>
          <a:ext cx="5773" cy="23783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207816</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415637</xdr:colOff>
      <xdr:row>411</xdr:row>
      <xdr:rowOff>103909</xdr:rowOff>
    </xdr:from>
    <xdr:to>
      <xdr:col>5</xdr:col>
      <xdr:colOff>392546</xdr:colOff>
      <xdr:row>411</xdr:row>
      <xdr:rowOff>109682</xdr:rowOff>
    </xdr:to>
    <xdr:cxnSp macro="">
      <xdr:nvCxnSpPr>
        <xdr:cNvPr id="218" name="Straight Connector 217">
          <a:extLst>
            <a:ext uri="{FF2B5EF4-FFF2-40B4-BE49-F238E27FC236}">
              <a16:creationId xmlns:a16="http://schemas.microsoft.com/office/drawing/2014/main" id="{AAE5B55F-F50C-A640-B9A0-367F73830074}"/>
            </a:ext>
          </a:extLst>
        </xdr:cNvPr>
        <xdr:cNvCxnSpPr/>
      </xdr:nvCxnSpPr>
      <xdr:spPr>
        <a:xfrm flipH="1">
          <a:off x="13520725954" y="101805509"/>
          <a:ext cx="1627909" cy="57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411</xdr:row>
      <xdr:rowOff>33481</xdr:rowOff>
    </xdr:from>
    <xdr:ext cx="411714"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346364</xdr:colOff>
      <xdr:row>411</xdr:row>
      <xdr:rowOff>17318</xdr:rowOff>
    </xdr:from>
    <xdr:to>
      <xdr:col>3</xdr:col>
      <xdr:colOff>502227</xdr:colOff>
      <xdr:row>411</xdr:row>
      <xdr:rowOff>178955</xdr:rowOff>
    </xdr:to>
    <xdr:sp macro="" textlink="">
      <xdr:nvSpPr>
        <xdr:cNvPr id="220" name="Oval 219">
          <a:extLst>
            <a:ext uri="{FF2B5EF4-FFF2-40B4-BE49-F238E27FC236}">
              <a16:creationId xmlns:a16="http://schemas.microsoft.com/office/drawing/2014/main" id="{D15A83FE-D8A2-FC44-A447-829DE5603123}"/>
            </a:ext>
          </a:extLst>
        </xdr:cNvPr>
        <xdr:cNvSpPr/>
      </xdr:nvSpPr>
      <xdr:spPr>
        <a:xfrm>
          <a:off x="13522267273" y="101718918"/>
          <a:ext cx="155863" cy="1616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404091</xdr:colOff>
      <xdr:row>426</xdr:row>
      <xdr:rowOff>132773</xdr:rowOff>
    </xdr:from>
    <xdr:to>
      <xdr:col>5</xdr:col>
      <xdr:colOff>404091</xdr:colOff>
      <xdr:row>442</xdr:row>
      <xdr:rowOff>155864</xdr:rowOff>
    </xdr:to>
    <xdr:cxnSp macro="">
      <xdr:nvCxnSpPr>
        <xdr:cNvPr id="221" name="Straight Arrow Connector 220">
          <a:extLst>
            <a:ext uri="{FF2B5EF4-FFF2-40B4-BE49-F238E27FC236}">
              <a16:creationId xmlns:a16="http://schemas.microsoft.com/office/drawing/2014/main" id="{00117616-19F0-BD4F-8128-F13D84919E68}"/>
            </a:ext>
          </a:extLst>
        </xdr:cNvPr>
        <xdr:cNvCxnSpPr/>
      </xdr:nvCxnSpPr>
      <xdr:spPr>
        <a:xfrm flipV="1">
          <a:off x="13520714409" y="10490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439</xdr:row>
      <xdr:rowOff>109682</xdr:rowOff>
    </xdr:from>
    <xdr:to>
      <xdr:col>5</xdr:col>
      <xdr:colOff>813955</xdr:colOff>
      <xdr:row>439</xdr:row>
      <xdr:rowOff>121227</xdr:rowOff>
    </xdr:to>
    <xdr:cxnSp macro="">
      <xdr:nvCxnSpPr>
        <xdr:cNvPr id="222" name="Straight Arrow Connector 221">
          <a:extLst>
            <a:ext uri="{FF2B5EF4-FFF2-40B4-BE49-F238E27FC236}">
              <a16:creationId xmlns:a16="http://schemas.microsoft.com/office/drawing/2014/main" id="{C565E3D4-581F-2E4B-8321-859ED4B19F0B}"/>
            </a:ext>
          </a:extLst>
        </xdr:cNvPr>
        <xdr:cNvCxnSpPr/>
      </xdr:nvCxnSpPr>
      <xdr:spPr>
        <a:xfrm>
          <a:off x="13520304545" y="107526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425</xdr:row>
      <xdr:rowOff>79664</xdr:rowOff>
    </xdr:from>
    <xdr:ext cx="411714"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439</xdr:row>
      <xdr:rowOff>33482</xdr:rowOff>
    </xdr:from>
    <xdr:ext cx="411714"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437</xdr:row>
      <xdr:rowOff>40409</xdr:rowOff>
    </xdr:from>
    <xdr:to>
      <xdr:col>3</xdr:col>
      <xdr:colOff>744682</xdr:colOff>
      <xdr:row>439</xdr:row>
      <xdr:rowOff>109682</xdr:rowOff>
    </xdr:to>
    <xdr:cxnSp macro="">
      <xdr:nvCxnSpPr>
        <xdr:cNvPr id="225" name="Straight Connector 224">
          <a:extLst>
            <a:ext uri="{FF2B5EF4-FFF2-40B4-BE49-F238E27FC236}">
              <a16:creationId xmlns:a16="http://schemas.microsoft.com/office/drawing/2014/main" id="{852B2ACB-2F0C-3548-A18D-757A0D9EB9B8}"/>
            </a:ext>
          </a:extLst>
        </xdr:cNvPr>
        <xdr:cNvCxnSpPr/>
      </xdr:nvCxnSpPr>
      <xdr:spPr>
        <a:xfrm>
          <a:off x="13522024818" y="10705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439</xdr:row>
      <xdr:rowOff>154709</xdr:rowOff>
    </xdr:from>
    <xdr:ext cx="411714"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434</xdr:row>
      <xdr:rowOff>190500</xdr:rowOff>
    </xdr:from>
    <xdr:to>
      <xdr:col>5</xdr:col>
      <xdr:colOff>409864</xdr:colOff>
      <xdr:row>437</xdr:row>
      <xdr:rowOff>46182</xdr:rowOff>
    </xdr:to>
    <xdr:cxnSp macro="">
      <xdr:nvCxnSpPr>
        <xdr:cNvPr id="227" name="Straight Connector 226">
          <a:extLst>
            <a:ext uri="{FF2B5EF4-FFF2-40B4-BE49-F238E27FC236}">
              <a16:creationId xmlns:a16="http://schemas.microsoft.com/office/drawing/2014/main" id="{0BCB79DA-8BC7-1243-95F1-45B6614D05B6}"/>
            </a:ext>
          </a:extLst>
        </xdr:cNvPr>
        <xdr:cNvCxnSpPr/>
      </xdr:nvCxnSpPr>
      <xdr:spPr>
        <a:xfrm>
          <a:off x="13520708636" y="106591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434</xdr:row>
      <xdr:rowOff>131617</xdr:rowOff>
    </xdr:from>
    <xdr:ext cx="411714"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438</xdr:row>
      <xdr:rowOff>4616</xdr:rowOff>
    </xdr:from>
    <xdr:ext cx="1508532" cy="190758"/>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434</xdr:row>
      <xdr:rowOff>166253</xdr:rowOff>
    </xdr:from>
    <xdr:ext cx="1508532" cy="19075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437</xdr:row>
      <xdr:rowOff>63500</xdr:rowOff>
    </xdr:from>
    <xdr:to>
      <xdr:col>3</xdr:col>
      <xdr:colOff>750455</xdr:colOff>
      <xdr:row>439</xdr:row>
      <xdr:rowOff>109682</xdr:rowOff>
    </xdr:to>
    <xdr:cxnSp macro="">
      <xdr:nvCxnSpPr>
        <xdr:cNvPr id="231" name="Straight Connector 230">
          <a:extLst>
            <a:ext uri="{FF2B5EF4-FFF2-40B4-BE49-F238E27FC236}">
              <a16:creationId xmlns:a16="http://schemas.microsoft.com/office/drawing/2014/main" id="{F8D33F47-405A-6040-9A2D-32C870928799}"/>
            </a:ext>
          </a:extLst>
        </xdr:cNvPr>
        <xdr:cNvCxnSpPr/>
      </xdr:nvCxnSpPr>
      <xdr:spPr>
        <a:xfrm>
          <a:off x="13522019045" y="10707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437</xdr:row>
      <xdr:rowOff>63500</xdr:rowOff>
    </xdr:from>
    <xdr:to>
      <xdr:col>5</xdr:col>
      <xdr:colOff>404091</xdr:colOff>
      <xdr:row>437</xdr:row>
      <xdr:rowOff>63500</xdr:rowOff>
    </xdr:to>
    <xdr:cxnSp macro="">
      <xdr:nvCxnSpPr>
        <xdr:cNvPr id="232" name="Straight Connector 231">
          <a:extLst>
            <a:ext uri="{FF2B5EF4-FFF2-40B4-BE49-F238E27FC236}">
              <a16:creationId xmlns:a16="http://schemas.microsoft.com/office/drawing/2014/main" id="{F2FE46C5-E781-8B4D-A5B1-40B7E4280B4A}"/>
            </a:ext>
          </a:extLst>
        </xdr:cNvPr>
        <xdr:cNvCxnSpPr/>
      </xdr:nvCxnSpPr>
      <xdr:spPr>
        <a:xfrm flipH="1">
          <a:off x="13520714409" y="107073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439</xdr:row>
      <xdr:rowOff>148936</xdr:rowOff>
    </xdr:from>
    <xdr:ext cx="411714"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436</xdr:row>
      <xdr:rowOff>172026</xdr:rowOff>
    </xdr:from>
    <xdr:ext cx="411714" cy="172227"/>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436</xdr:row>
      <xdr:rowOff>39254</xdr:rowOff>
    </xdr:from>
    <xdr:ext cx="411714"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5773</xdr:colOff>
      <xdr:row>438</xdr:row>
      <xdr:rowOff>38777</xdr:rowOff>
    </xdr:from>
    <xdr:to>
      <xdr:col>5</xdr:col>
      <xdr:colOff>323271</xdr:colOff>
      <xdr:row>438</xdr:row>
      <xdr:rowOff>51954</xdr:rowOff>
    </xdr:to>
    <xdr:cxnSp macro="">
      <xdr:nvCxnSpPr>
        <xdr:cNvPr id="236" name="Straight Connector 235">
          <a:extLst>
            <a:ext uri="{FF2B5EF4-FFF2-40B4-BE49-F238E27FC236}">
              <a16:creationId xmlns:a16="http://schemas.microsoft.com/office/drawing/2014/main" id="{9925DDD3-FF8C-C94B-92A4-ADAFF7F986E9}"/>
            </a:ext>
          </a:extLst>
        </xdr:cNvPr>
        <xdr:cNvCxnSpPr>
          <a:endCxn id="237" idx="3"/>
        </xdr:cNvCxnSpPr>
      </xdr:nvCxnSpPr>
      <xdr:spPr>
        <a:xfrm flipH="1" flipV="1">
          <a:off x="13520795229" y="107252177"/>
          <a:ext cx="1142998" cy="1317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437</xdr:row>
      <xdr:rowOff>154708</xdr:rowOff>
    </xdr:from>
    <xdr:ext cx="411714"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663864</xdr:colOff>
      <xdr:row>437</xdr:row>
      <xdr:rowOff>150090</xdr:rowOff>
    </xdr:from>
    <xdr:to>
      <xdr:col>3</xdr:col>
      <xdr:colOff>819727</xdr:colOff>
      <xdr:row>438</xdr:row>
      <xdr:rowOff>109682</xdr:rowOff>
    </xdr:to>
    <xdr:sp macro="" textlink="">
      <xdr:nvSpPr>
        <xdr:cNvPr id="238" name="Oval 237">
          <a:extLst>
            <a:ext uri="{FF2B5EF4-FFF2-40B4-BE49-F238E27FC236}">
              <a16:creationId xmlns:a16="http://schemas.microsoft.com/office/drawing/2014/main" id="{6017ACD1-A804-284C-9099-9CA383F98C36}"/>
            </a:ext>
          </a:extLst>
        </xdr:cNvPr>
        <xdr:cNvSpPr/>
      </xdr:nvSpPr>
      <xdr:spPr>
        <a:xfrm>
          <a:off x="13521949773" y="107160290"/>
          <a:ext cx="155863" cy="1627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427181</xdr:colOff>
      <xdr:row>434</xdr:row>
      <xdr:rowOff>40411</xdr:rowOff>
    </xdr:from>
    <xdr:ext cx="3644441" cy="17985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0</xdr:col>
      <xdr:colOff>750455</xdr:colOff>
      <xdr:row>436</xdr:row>
      <xdr:rowOff>167409</xdr:rowOff>
    </xdr:from>
    <xdr:ext cx="3644441" cy="17985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3</xdr:col>
      <xdr:colOff>11545</xdr:colOff>
      <xdr:row>451</xdr:row>
      <xdr:rowOff>2</xdr:rowOff>
    </xdr:from>
    <xdr:ext cx="3644441" cy="1888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50" b="0" i="1">
                        <a:latin typeface="Cambria Math" panose="02040503050406030204" pitchFamily="18" charset="0"/>
                      </a:rPr>
                      <m:t>𝑦</m:t>
                    </m:r>
                    <m:d>
                      <m:dPr>
                        <m:ctrlPr>
                          <a:rPr lang="en-US" sz="1050" b="0" i="1">
                            <a:latin typeface="Cambria Math" panose="02040503050406030204" pitchFamily="18" charset="0"/>
                          </a:rPr>
                        </m:ctrlPr>
                      </m:dPr>
                      <m:e>
                        <m:r>
                          <a:rPr lang="he-IL" sz="1050" b="0" i="1">
                            <a:latin typeface="Cambria Math" panose="02040503050406030204" pitchFamily="18" charset="0"/>
                          </a:rPr>
                          <m:t>מכונות</m:t>
                        </m:r>
                      </m:e>
                    </m:d>
                    <m:r>
                      <a:rPr lang="en-US" sz="1050" b="0" i="1">
                        <a:latin typeface="Cambria Math" panose="02040503050406030204" pitchFamily="18" charset="0"/>
                      </a:rPr>
                      <m:t>=</m:t>
                    </m:r>
                    <m:r>
                      <a:rPr lang="he-IL" sz="1050" b="0" i="1">
                        <a:latin typeface="Cambria Math" panose="02040503050406030204" pitchFamily="18" charset="0"/>
                      </a:rPr>
                      <m:t>80</m:t>
                    </m:r>
                    <m:r>
                      <a:rPr lang="en-US" sz="1050" b="0" i="1">
                        <a:latin typeface="Cambria Math" panose="02040503050406030204" pitchFamily="18" charset="0"/>
                      </a:rPr>
                      <m:t>−</m:t>
                    </m:r>
                    <m:r>
                      <a:rPr lang="he-IL" sz="1050" b="0" i="1">
                        <a:latin typeface="Cambria Math" panose="02040503050406030204" pitchFamily="18" charset="0"/>
                      </a:rPr>
                      <m:t>0.5∗30=65</m:t>
                    </m:r>
                  </m:oMath>
                </m:oMathPara>
              </a14:m>
              <a:endParaRPr lang="en-US" sz="1050"/>
            </a:p>
          </xdr:txBody>
        </xdr:sp>
      </mc:Choice>
      <mc:Fallback xmlns="">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50" b="0" i="0">
                  <a:latin typeface="Cambria Math" panose="02040503050406030204" pitchFamily="18" charset="0"/>
                </a:rPr>
                <a:t>𝑦(</a:t>
              </a:r>
              <a:r>
                <a:rPr lang="he-IL" sz="1050" b="0" i="0">
                  <a:latin typeface="Cambria Math" panose="02040503050406030204" pitchFamily="18" charset="0"/>
                </a:rPr>
                <a:t>מכונות)</a:t>
              </a:r>
              <a:r>
                <a:rPr lang="en-US" sz="1050" b="0" i="0">
                  <a:latin typeface="Cambria Math" panose="02040503050406030204" pitchFamily="18" charset="0"/>
                </a:rPr>
                <a:t>=</a:t>
              </a:r>
              <a:r>
                <a:rPr lang="he-IL" sz="1050" b="0" i="0">
                  <a:latin typeface="Cambria Math" panose="02040503050406030204" pitchFamily="18" charset="0"/>
                </a:rPr>
                <a:t>80</a:t>
              </a:r>
              <a:r>
                <a:rPr lang="en-US" sz="1050" b="0" i="0">
                  <a:latin typeface="Cambria Math" panose="02040503050406030204" pitchFamily="18" charset="0"/>
                </a:rPr>
                <a:t>−</a:t>
              </a:r>
              <a:r>
                <a:rPr lang="he-IL" sz="1050" b="0" i="0">
                  <a:latin typeface="Cambria Math" panose="02040503050406030204" pitchFamily="18" charset="0"/>
                </a:rPr>
                <a:t>0.5∗30=65</a:t>
              </a:r>
              <a:endParaRPr lang="en-US" sz="1050"/>
            </a:p>
          </xdr:txBody>
        </xdr:sp>
      </mc:Fallback>
    </mc:AlternateContent>
    <xdr:clientData/>
  </xdr:oneCellAnchor>
  <xdr:twoCellAnchor>
    <xdr:from>
      <xdr:col>5</xdr:col>
      <xdr:colOff>404091</xdr:colOff>
      <xdr:row>454</xdr:row>
      <xdr:rowOff>132773</xdr:rowOff>
    </xdr:from>
    <xdr:to>
      <xdr:col>5</xdr:col>
      <xdr:colOff>404091</xdr:colOff>
      <xdr:row>470</xdr:row>
      <xdr:rowOff>155864</xdr:rowOff>
    </xdr:to>
    <xdr:cxnSp macro="">
      <xdr:nvCxnSpPr>
        <xdr:cNvPr id="242" name="Straight Arrow Connector 241">
          <a:extLst>
            <a:ext uri="{FF2B5EF4-FFF2-40B4-BE49-F238E27FC236}">
              <a16:creationId xmlns:a16="http://schemas.microsoft.com/office/drawing/2014/main" id="{1DC4315B-B063-AF48-8979-9B7D7DE882F0}"/>
            </a:ext>
          </a:extLst>
        </xdr:cNvPr>
        <xdr:cNvCxnSpPr/>
      </xdr:nvCxnSpPr>
      <xdr:spPr>
        <a:xfrm flipV="1">
          <a:off x="13520714409" y="110622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467</xdr:row>
      <xdr:rowOff>109682</xdr:rowOff>
    </xdr:from>
    <xdr:to>
      <xdr:col>5</xdr:col>
      <xdr:colOff>813955</xdr:colOff>
      <xdr:row>467</xdr:row>
      <xdr:rowOff>121227</xdr:rowOff>
    </xdr:to>
    <xdr:cxnSp macro="">
      <xdr:nvCxnSpPr>
        <xdr:cNvPr id="243" name="Straight Arrow Connector 242">
          <a:extLst>
            <a:ext uri="{FF2B5EF4-FFF2-40B4-BE49-F238E27FC236}">
              <a16:creationId xmlns:a16="http://schemas.microsoft.com/office/drawing/2014/main" id="{76C28C81-796C-0C43-B34F-D0FEB3F5783E}"/>
            </a:ext>
          </a:extLst>
        </xdr:cNvPr>
        <xdr:cNvCxnSpPr/>
      </xdr:nvCxnSpPr>
      <xdr:spPr>
        <a:xfrm>
          <a:off x="13520304545" y="113241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453</xdr:row>
      <xdr:rowOff>79664</xdr:rowOff>
    </xdr:from>
    <xdr:ext cx="411714"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467</xdr:row>
      <xdr:rowOff>33482</xdr:rowOff>
    </xdr:from>
    <xdr:ext cx="411714"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465</xdr:row>
      <xdr:rowOff>40409</xdr:rowOff>
    </xdr:from>
    <xdr:to>
      <xdr:col>3</xdr:col>
      <xdr:colOff>744682</xdr:colOff>
      <xdr:row>467</xdr:row>
      <xdr:rowOff>109682</xdr:rowOff>
    </xdr:to>
    <xdr:cxnSp macro="">
      <xdr:nvCxnSpPr>
        <xdr:cNvPr id="246" name="Straight Connector 245">
          <a:extLst>
            <a:ext uri="{FF2B5EF4-FFF2-40B4-BE49-F238E27FC236}">
              <a16:creationId xmlns:a16="http://schemas.microsoft.com/office/drawing/2014/main" id="{72113E6F-920D-7344-AAF7-E467DEA72CE1}"/>
            </a:ext>
          </a:extLst>
        </xdr:cNvPr>
        <xdr:cNvCxnSpPr/>
      </xdr:nvCxnSpPr>
      <xdr:spPr>
        <a:xfrm>
          <a:off x="13522024818" y="112765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467</xdr:row>
      <xdr:rowOff>154709</xdr:rowOff>
    </xdr:from>
    <xdr:ext cx="411714"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462</xdr:row>
      <xdr:rowOff>190500</xdr:rowOff>
    </xdr:from>
    <xdr:to>
      <xdr:col>5</xdr:col>
      <xdr:colOff>409864</xdr:colOff>
      <xdr:row>465</xdr:row>
      <xdr:rowOff>46182</xdr:rowOff>
    </xdr:to>
    <xdr:cxnSp macro="">
      <xdr:nvCxnSpPr>
        <xdr:cNvPr id="248" name="Straight Connector 247">
          <a:extLst>
            <a:ext uri="{FF2B5EF4-FFF2-40B4-BE49-F238E27FC236}">
              <a16:creationId xmlns:a16="http://schemas.microsoft.com/office/drawing/2014/main" id="{DFECE883-2EF3-2A42-A2A1-3D3359631178}"/>
            </a:ext>
          </a:extLst>
        </xdr:cNvPr>
        <xdr:cNvCxnSpPr/>
      </xdr:nvCxnSpPr>
      <xdr:spPr>
        <a:xfrm>
          <a:off x="13520708636" y="112306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462</xdr:row>
      <xdr:rowOff>131617</xdr:rowOff>
    </xdr:from>
    <xdr:ext cx="411714"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466</xdr:row>
      <xdr:rowOff>4616</xdr:rowOff>
    </xdr:from>
    <xdr:ext cx="1508532" cy="190758"/>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462</xdr:row>
      <xdr:rowOff>166253</xdr:rowOff>
    </xdr:from>
    <xdr:ext cx="1508532" cy="190758"/>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465</xdr:row>
      <xdr:rowOff>63500</xdr:rowOff>
    </xdr:from>
    <xdr:to>
      <xdr:col>3</xdr:col>
      <xdr:colOff>750455</xdr:colOff>
      <xdr:row>467</xdr:row>
      <xdr:rowOff>109682</xdr:rowOff>
    </xdr:to>
    <xdr:cxnSp macro="">
      <xdr:nvCxnSpPr>
        <xdr:cNvPr id="252" name="Straight Connector 251">
          <a:extLst>
            <a:ext uri="{FF2B5EF4-FFF2-40B4-BE49-F238E27FC236}">
              <a16:creationId xmlns:a16="http://schemas.microsoft.com/office/drawing/2014/main" id="{175BA780-7BEC-C54C-8DD0-5D3F309A1AA2}"/>
            </a:ext>
          </a:extLst>
        </xdr:cNvPr>
        <xdr:cNvCxnSpPr/>
      </xdr:nvCxnSpPr>
      <xdr:spPr>
        <a:xfrm>
          <a:off x="13522019045" y="112788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465</xdr:row>
      <xdr:rowOff>63500</xdr:rowOff>
    </xdr:from>
    <xdr:to>
      <xdr:col>5</xdr:col>
      <xdr:colOff>404091</xdr:colOff>
      <xdr:row>465</xdr:row>
      <xdr:rowOff>63500</xdr:rowOff>
    </xdr:to>
    <xdr:cxnSp macro="">
      <xdr:nvCxnSpPr>
        <xdr:cNvPr id="253" name="Straight Connector 252">
          <a:extLst>
            <a:ext uri="{FF2B5EF4-FFF2-40B4-BE49-F238E27FC236}">
              <a16:creationId xmlns:a16="http://schemas.microsoft.com/office/drawing/2014/main" id="{056FF72A-D708-FE4B-A9CD-A5109909BD05}"/>
            </a:ext>
          </a:extLst>
        </xdr:cNvPr>
        <xdr:cNvCxnSpPr/>
      </xdr:nvCxnSpPr>
      <xdr:spPr>
        <a:xfrm flipH="1">
          <a:off x="13520714409" y="112788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467</xdr:row>
      <xdr:rowOff>148936</xdr:rowOff>
    </xdr:from>
    <xdr:ext cx="411714"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464</xdr:row>
      <xdr:rowOff>172026</xdr:rowOff>
    </xdr:from>
    <xdr:ext cx="411714"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464</xdr:row>
      <xdr:rowOff>39254</xdr:rowOff>
    </xdr:from>
    <xdr:ext cx="411714" cy="172227"/>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282864</xdr:colOff>
      <xdr:row>464</xdr:row>
      <xdr:rowOff>23090</xdr:rowOff>
    </xdr:from>
    <xdr:to>
      <xdr:col>4</xdr:col>
      <xdr:colOff>438727</xdr:colOff>
      <xdr:row>464</xdr:row>
      <xdr:rowOff>184728</xdr:rowOff>
    </xdr:to>
    <xdr:sp macro="" textlink="">
      <xdr:nvSpPr>
        <xdr:cNvPr id="257" name="Oval 256">
          <a:extLst>
            <a:ext uri="{FF2B5EF4-FFF2-40B4-BE49-F238E27FC236}">
              <a16:creationId xmlns:a16="http://schemas.microsoft.com/office/drawing/2014/main" id="{7A1E791D-B6AF-784F-82BA-8BA149310CE3}"/>
            </a:ext>
          </a:extLst>
        </xdr:cNvPr>
        <xdr:cNvSpPr/>
      </xdr:nvSpPr>
      <xdr:spPr>
        <a:xfrm>
          <a:off x="13521505273" y="112545090"/>
          <a:ext cx="155863" cy="16163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2</xdr:col>
      <xdr:colOff>427181</xdr:colOff>
      <xdr:row>462</xdr:row>
      <xdr:rowOff>40411</xdr:rowOff>
    </xdr:from>
    <xdr:ext cx="3644441" cy="179857"/>
    <mc:AlternateContent xmlns:mc="http://schemas.openxmlformats.org/markup-compatibility/2006" xmlns:a14="http://schemas.microsoft.com/office/drawing/2010/main">
      <mc:Choice Requires="a14">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twoCellAnchor>
    <xdr:from>
      <xdr:col>4</xdr:col>
      <xdr:colOff>357910</xdr:colOff>
      <xdr:row>464</xdr:row>
      <xdr:rowOff>184728</xdr:rowOff>
    </xdr:from>
    <xdr:to>
      <xdr:col>4</xdr:col>
      <xdr:colOff>360795</xdr:colOff>
      <xdr:row>467</xdr:row>
      <xdr:rowOff>127001</xdr:rowOff>
    </xdr:to>
    <xdr:cxnSp macro="">
      <xdr:nvCxnSpPr>
        <xdr:cNvPr id="259" name="Straight Connector 258">
          <a:extLst>
            <a:ext uri="{FF2B5EF4-FFF2-40B4-BE49-F238E27FC236}">
              <a16:creationId xmlns:a16="http://schemas.microsoft.com/office/drawing/2014/main" id="{6B27D6BA-C8C6-9B40-B70F-0BE9C2E9DAF4}"/>
            </a:ext>
          </a:extLst>
        </xdr:cNvPr>
        <xdr:cNvCxnSpPr>
          <a:stCxn id="257" idx="4"/>
        </xdr:cNvCxnSpPr>
      </xdr:nvCxnSpPr>
      <xdr:spPr>
        <a:xfrm>
          <a:off x="13521583205" y="112706728"/>
          <a:ext cx="2885" cy="5518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161635</xdr:colOff>
      <xdr:row>467</xdr:row>
      <xdr:rowOff>154709</xdr:rowOff>
    </xdr:from>
    <xdr:ext cx="411714"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4</xdr:col>
      <xdr:colOff>386773</xdr:colOff>
      <xdr:row>464</xdr:row>
      <xdr:rowOff>132773</xdr:rowOff>
    </xdr:from>
    <xdr:to>
      <xdr:col>5</xdr:col>
      <xdr:colOff>375227</xdr:colOff>
      <xdr:row>464</xdr:row>
      <xdr:rowOff>138545</xdr:rowOff>
    </xdr:to>
    <xdr:cxnSp macro="">
      <xdr:nvCxnSpPr>
        <xdr:cNvPr id="261" name="Straight Connector 260">
          <a:extLst>
            <a:ext uri="{FF2B5EF4-FFF2-40B4-BE49-F238E27FC236}">
              <a16:creationId xmlns:a16="http://schemas.microsoft.com/office/drawing/2014/main" id="{9436E95F-F869-9C49-AA44-4AA6F231D5CA}"/>
            </a:ext>
          </a:extLst>
        </xdr:cNvPr>
        <xdr:cNvCxnSpPr/>
      </xdr:nvCxnSpPr>
      <xdr:spPr>
        <a:xfrm flipH="1" flipV="1">
          <a:off x="13520743273" y="112654773"/>
          <a:ext cx="813954" cy="577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334817</xdr:colOff>
      <xdr:row>464</xdr:row>
      <xdr:rowOff>39253</xdr:rowOff>
    </xdr:from>
    <xdr:ext cx="411714"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65</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65</a:t>
              </a:r>
              <a:endParaRPr lang="en-US" sz="1100"/>
            </a:p>
          </xdr:txBody>
        </xdr:sp>
      </mc:Fallback>
    </mc:AlternateContent>
    <xdr:clientData/>
  </xdr:oneCellAnchor>
  <xdr:oneCellAnchor>
    <xdr:from>
      <xdr:col>0</xdr:col>
      <xdr:colOff>669637</xdr:colOff>
      <xdr:row>465</xdr:row>
      <xdr:rowOff>75045</xdr:rowOff>
    </xdr:from>
    <xdr:ext cx="3644441" cy="17985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twoCellAnchor>
    <xdr:from>
      <xdr:col>6</xdr:col>
      <xdr:colOff>404091</xdr:colOff>
      <xdr:row>490</xdr:row>
      <xdr:rowOff>132773</xdr:rowOff>
    </xdr:from>
    <xdr:to>
      <xdr:col>6</xdr:col>
      <xdr:colOff>404091</xdr:colOff>
      <xdr:row>506</xdr:row>
      <xdr:rowOff>155864</xdr:rowOff>
    </xdr:to>
    <xdr:cxnSp macro="">
      <xdr:nvCxnSpPr>
        <xdr:cNvPr id="264" name="Straight Arrow Connector 263">
          <a:extLst>
            <a:ext uri="{FF2B5EF4-FFF2-40B4-BE49-F238E27FC236}">
              <a16:creationId xmlns:a16="http://schemas.microsoft.com/office/drawing/2014/main" id="{58CF5280-7A90-E643-BD73-4C956FFA7A42}"/>
            </a:ext>
          </a:extLst>
        </xdr:cNvPr>
        <xdr:cNvCxnSpPr/>
      </xdr:nvCxnSpPr>
      <xdr:spPr>
        <a:xfrm flipV="1">
          <a:off x="13519787309" y="118014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503</xdr:row>
      <xdr:rowOff>109682</xdr:rowOff>
    </xdr:from>
    <xdr:to>
      <xdr:col>6</xdr:col>
      <xdr:colOff>813955</xdr:colOff>
      <xdr:row>503</xdr:row>
      <xdr:rowOff>121227</xdr:rowOff>
    </xdr:to>
    <xdr:cxnSp macro="">
      <xdr:nvCxnSpPr>
        <xdr:cNvPr id="265" name="Straight Arrow Connector 264">
          <a:extLst>
            <a:ext uri="{FF2B5EF4-FFF2-40B4-BE49-F238E27FC236}">
              <a16:creationId xmlns:a16="http://schemas.microsoft.com/office/drawing/2014/main" id="{8124A223-8985-584B-9DB6-226DA5370285}"/>
            </a:ext>
          </a:extLst>
        </xdr:cNvPr>
        <xdr:cNvCxnSpPr/>
      </xdr:nvCxnSpPr>
      <xdr:spPr>
        <a:xfrm>
          <a:off x="13519377445" y="120632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489</xdr:row>
      <xdr:rowOff>79664</xdr:rowOff>
    </xdr:from>
    <xdr:ext cx="411714" cy="172227"/>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503</xdr:row>
      <xdr:rowOff>33482</xdr:rowOff>
    </xdr:from>
    <xdr:ext cx="411714"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496</xdr:row>
      <xdr:rowOff>103909</xdr:rowOff>
    </xdr:from>
    <xdr:to>
      <xdr:col>6</xdr:col>
      <xdr:colOff>404091</xdr:colOff>
      <xdr:row>503</xdr:row>
      <xdr:rowOff>109682</xdr:rowOff>
    </xdr:to>
    <xdr:cxnSp macro="">
      <xdr:nvCxnSpPr>
        <xdr:cNvPr id="268" name="Straight Connector 267">
          <a:extLst>
            <a:ext uri="{FF2B5EF4-FFF2-40B4-BE49-F238E27FC236}">
              <a16:creationId xmlns:a16="http://schemas.microsoft.com/office/drawing/2014/main" id="{63874EFC-74FE-B14D-BEEC-2B302CD9EF9F}"/>
            </a:ext>
          </a:extLst>
        </xdr:cNvPr>
        <xdr:cNvCxnSpPr/>
      </xdr:nvCxnSpPr>
      <xdr:spPr>
        <a:xfrm>
          <a:off x="13519787309" y="119204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496</xdr:row>
      <xdr:rowOff>16163</xdr:rowOff>
    </xdr:from>
    <xdr:ext cx="411714"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492</xdr:row>
      <xdr:rowOff>184728</xdr:rowOff>
    </xdr:from>
    <xdr:to>
      <xdr:col>6</xdr:col>
      <xdr:colOff>404091</xdr:colOff>
      <xdr:row>503</xdr:row>
      <xdr:rowOff>109682</xdr:rowOff>
    </xdr:to>
    <xdr:cxnSp macro="">
      <xdr:nvCxnSpPr>
        <xdr:cNvPr id="271" name="Straight Connector 270">
          <a:extLst>
            <a:ext uri="{FF2B5EF4-FFF2-40B4-BE49-F238E27FC236}">
              <a16:creationId xmlns:a16="http://schemas.microsoft.com/office/drawing/2014/main" id="{34AB94E6-1364-284A-9132-0BC73A8AE769}"/>
            </a:ext>
          </a:extLst>
        </xdr:cNvPr>
        <xdr:cNvCxnSpPr/>
      </xdr:nvCxnSpPr>
      <xdr:spPr>
        <a:xfrm>
          <a:off x="13519787309" y="118472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492</xdr:row>
      <xdr:rowOff>96982</xdr:rowOff>
    </xdr:from>
    <xdr:ext cx="411714"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498</xdr:row>
      <xdr:rowOff>190500</xdr:rowOff>
    </xdr:from>
    <xdr:to>
      <xdr:col>6</xdr:col>
      <xdr:colOff>409864</xdr:colOff>
      <xdr:row>503</xdr:row>
      <xdr:rowOff>109682</xdr:rowOff>
    </xdr:to>
    <xdr:cxnSp macro="">
      <xdr:nvCxnSpPr>
        <xdr:cNvPr id="274" name="Straight Connector 273">
          <a:extLst>
            <a:ext uri="{FF2B5EF4-FFF2-40B4-BE49-F238E27FC236}">
              <a16:creationId xmlns:a16="http://schemas.microsoft.com/office/drawing/2014/main" id="{6DF405FB-7F49-8541-AAE6-EA259AEDF64E}"/>
            </a:ext>
          </a:extLst>
        </xdr:cNvPr>
        <xdr:cNvCxnSpPr/>
      </xdr:nvCxnSpPr>
      <xdr:spPr>
        <a:xfrm>
          <a:off x="13519781536" y="119697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498</xdr:row>
      <xdr:rowOff>131617</xdr:rowOff>
    </xdr:from>
    <xdr:ext cx="411714"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496</xdr:row>
      <xdr:rowOff>79663</xdr:rowOff>
    </xdr:from>
    <xdr:ext cx="1508532" cy="190758"/>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495</xdr:row>
      <xdr:rowOff>73891</xdr:rowOff>
    </xdr:from>
    <xdr:ext cx="1508532" cy="190758"/>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499</xdr:row>
      <xdr:rowOff>114298</xdr:rowOff>
    </xdr:from>
    <xdr:ext cx="1508532" cy="190758"/>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4</xdr:col>
      <xdr:colOff>473362</xdr:colOff>
      <xdr:row>500</xdr:row>
      <xdr:rowOff>45027</xdr:rowOff>
    </xdr:from>
    <xdr:ext cx="411714"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40,60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40,60</a:t>
              </a:r>
              <a:endParaRPr lang="en-US" sz="1100"/>
            </a:p>
          </xdr:txBody>
        </xdr:sp>
      </mc:Fallback>
    </mc:AlternateContent>
    <xdr:clientData/>
  </xdr:oneCellAnchor>
  <xdr:twoCellAnchor>
    <xdr:from>
      <xdr:col>9</xdr:col>
      <xdr:colOff>744203</xdr:colOff>
      <xdr:row>26</xdr:row>
      <xdr:rowOff>145605</xdr:rowOff>
    </xdr:from>
    <xdr:to>
      <xdr:col>9</xdr:col>
      <xdr:colOff>760380</xdr:colOff>
      <xdr:row>41</xdr:row>
      <xdr:rowOff>165827</xdr:rowOff>
    </xdr:to>
    <xdr:cxnSp macro="">
      <xdr:nvCxnSpPr>
        <xdr:cNvPr id="3" name="Straight Arrow Connector 2">
          <a:extLst>
            <a:ext uri="{FF2B5EF4-FFF2-40B4-BE49-F238E27FC236}">
              <a16:creationId xmlns:a16="http://schemas.microsoft.com/office/drawing/2014/main" id="{DEA640C3-434B-92CF-9CA2-6C1873FEAC31}"/>
            </a:ext>
          </a:extLst>
        </xdr:cNvPr>
        <xdr:cNvCxnSpPr/>
      </xdr:nvCxnSpPr>
      <xdr:spPr>
        <a:xfrm flipV="1">
          <a:off x="13510179110" y="5047643"/>
          <a:ext cx="16177" cy="305366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230541</xdr:colOff>
      <xdr:row>41</xdr:row>
      <xdr:rowOff>0</xdr:rowOff>
    </xdr:from>
    <xdr:to>
      <xdr:col>10</xdr:col>
      <xdr:colOff>64713</xdr:colOff>
      <xdr:row>41</xdr:row>
      <xdr:rowOff>16179</xdr:rowOff>
    </xdr:to>
    <xdr:cxnSp macro="">
      <xdr:nvCxnSpPr>
        <xdr:cNvPr id="11" name="Straight Arrow Connector 10">
          <a:extLst>
            <a:ext uri="{FF2B5EF4-FFF2-40B4-BE49-F238E27FC236}">
              <a16:creationId xmlns:a16="http://schemas.microsoft.com/office/drawing/2014/main" id="{A40374B2-47DE-875D-3038-BA70B482D0C2}"/>
            </a:ext>
          </a:extLst>
        </xdr:cNvPr>
        <xdr:cNvCxnSpPr/>
      </xdr:nvCxnSpPr>
      <xdr:spPr>
        <a:xfrm flipV="1">
          <a:off x="13510049682" y="7935478"/>
          <a:ext cx="421445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683536</xdr:colOff>
      <xdr:row>25</xdr:row>
      <xdr:rowOff>165667</xdr:rowOff>
    </xdr:from>
    <xdr:ext cx="1732455"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105160</xdr:colOff>
      <xdr:row>40</xdr:row>
      <xdr:rowOff>100954</xdr:rowOff>
    </xdr:from>
    <xdr:ext cx="1732455"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525796</xdr:colOff>
      <xdr:row>34</xdr:row>
      <xdr:rowOff>109040</xdr:rowOff>
    </xdr:from>
    <xdr:ext cx="1404844" cy="178510"/>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=25</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𝑌_𝑀𝐴𝑋^𝐾=25</a:t>
              </a:r>
              <a:endParaRPr lang="en-US" sz="1100"/>
            </a:p>
          </xdr:txBody>
        </xdr:sp>
      </mc:Fallback>
    </mc:AlternateContent>
    <xdr:clientData/>
  </xdr:oneCellAnchor>
  <xdr:oneCellAnchor>
    <xdr:from>
      <xdr:col>9</xdr:col>
      <xdr:colOff>517706</xdr:colOff>
      <xdr:row>29</xdr:row>
      <xdr:rowOff>202065</xdr:rowOff>
    </xdr:from>
    <xdr:ext cx="1404844" cy="192232"/>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r>
                          <a:rPr lang="en-US" sz="1100" b="0" i="1">
                            <a:latin typeface="Cambria Math" panose="02040503050406030204" pitchFamily="18" charset="0"/>
                          </a:rPr>
                          <m:t>,</m:t>
                        </m:r>
                        <m:r>
                          <a:rPr lang="en-US" sz="1100" b="0" i="1">
                            <a:latin typeface="Cambria Math" panose="02040503050406030204" pitchFamily="18" charset="0"/>
                          </a:rPr>
                          <m:t>𝑀</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𝑌_𝑀𝐴𝑋^(𝑂,𝑀)=50</a:t>
              </a:r>
              <a:endParaRPr lang="en-US" sz="1100"/>
            </a:p>
          </xdr:txBody>
        </xdr:sp>
      </mc:Fallback>
    </mc:AlternateContent>
    <xdr:clientData/>
  </xdr:oneCellAnchor>
  <xdr:oneCellAnchor>
    <xdr:from>
      <xdr:col>7</xdr:col>
      <xdr:colOff>331657</xdr:colOff>
      <xdr:row>41</xdr:row>
      <xdr:rowOff>16014</xdr:rowOff>
    </xdr:from>
    <xdr:ext cx="1404844" cy="17851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sup>
                    </m:sSubSup>
                    <m:r>
                      <a:rPr lang="en-US" sz="1100" b="0" i="1">
                        <a:latin typeface="Cambria Math" panose="02040503050406030204" pitchFamily="18" charset="0"/>
                      </a:rPr>
                      <m:t>=40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𝑋_𝑀𝐴𝑋^𝑂=40</a:t>
              </a:r>
              <a:endParaRPr lang="en-US" sz="1100"/>
            </a:p>
          </xdr:txBody>
        </xdr:sp>
      </mc:Fallback>
    </mc:AlternateContent>
    <xdr:clientData/>
  </xdr:oneCellAnchor>
  <xdr:oneCellAnchor>
    <xdr:from>
      <xdr:col>6</xdr:col>
      <xdr:colOff>250764</xdr:colOff>
      <xdr:row>41</xdr:row>
      <xdr:rowOff>20059</xdr:rowOff>
    </xdr:from>
    <xdr:ext cx="1404844" cy="17851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𝑋_𝑀𝐴𝑋^𝐾=50</a:t>
              </a:r>
              <a:endParaRPr lang="en-US" sz="1100"/>
            </a:p>
          </xdr:txBody>
        </xdr:sp>
      </mc:Fallback>
    </mc:AlternateContent>
    <xdr:clientData/>
  </xdr:oneCellAnchor>
  <xdr:oneCellAnchor>
    <xdr:from>
      <xdr:col>5</xdr:col>
      <xdr:colOff>145605</xdr:colOff>
      <xdr:row>41</xdr:row>
      <xdr:rowOff>24103</xdr:rowOff>
    </xdr:from>
    <xdr:ext cx="1404844" cy="17851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𝑀</m:t>
                        </m:r>
                      </m:sup>
                    </m:sSubSup>
                    <m:r>
                      <a:rPr lang="en-US" sz="1100" b="0" i="1">
                        <a:latin typeface="Cambria Math" panose="02040503050406030204" pitchFamily="18" charset="0"/>
                      </a:rPr>
                      <m:t>=60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𝑋_𝑀𝐴𝑋^𝑀=60</a:t>
              </a:r>
              <a:endParaRPr lang="en-US" sz="1100"/>
            </a:p>
          </xdr:txBody>
        </xdr:sp>
      </mc:Fallback>
    </mc:AlternateContent>
    <xdr:clientData/>
  </xdr:oneCellAnchor>
  <xdr:twoCellAnchor>
    <xdr:from>
      <xdr:col>7</xdr:col>
      <xdr:colOff>128091</xdr:colOff>
      <xdr:row>34</xdr:row>
      <xdr:rowOff>198184</xdr:rowOff>
    </xdr:from>
    <xdr:to>
      <xdr:col>9</xdr:col>
      <xdr:colOff>764426</xdr:colOff>
      <xdr:row>41</xdr:row>
      <xdr:rowOff>20059</xdr:rowOff>
    </xdr:to>
    <xdr:cxnSp macro="">
      <xdr:nvCxnSpPr>
        <xdr:cNvPr id="31" name="Straight Connector 30">
          <a:extLst>
            <a:ext uri="{FF2B5EF4-FFF2-40B4-BE49-F238E27FC236}">
              <a16:creationId xmlns:a16="http://schemas.microsoft.com/office/drawing/2014/main" id="{356E8DA2-58E4-E9D9-3EA7-134BAAB5FDE2}"/>
            </a:ext>
          </a:extLst>
        </xdr:cNvPr>
        <xdr:cNvCxnSpPr>
          <a:endCxn id="28" idx="0"/>
        </xdr:cNvCxnSpPr>
      </xdr:nvCxnSpPr>
      <xdr:spPr>
        <a:xfrm>
          <a:off x="13510175064" y="6718057"/>
          <a:ext cx="2440221" cy="12374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55289</xdr:colOff>
      <xdr:row>30</xdr:row>
      <xdr:rowOff>161783</xdr:rowOff>
    </xdr:from>
    <xdr:to>
      <xdr:col>9</xdr:col>
      <xdr:colOff>736114</xdr:colOff>
      <xdr:row>41</xdr:row>
      <xdr:rowOff>16014</xdr:rowOff>
    </xdr:to>
    <xdr:cxnSp macro="">
      <xdr:nvCxnSpPr>
        <xdr:cNvPr id="32" name="Straight Connector 31">
          <a:extLst>
            <a:ext uri="{FF2B5EF4-FFF2-40B4-BE49-F238E27FC236}">
              <a16:creationId xmlns:a16="http://schemas.microsoft.com/office/drawing/2014/main" id="{54B6BAE6-1DF0-85D6-73EA-BA215E25F43B}"/>
            </a:ext>
          </a:extLst>
        </xdr:cNvPr>
        <xdr:cNvCxnSpPr>
          <a:endCxn id="27" idx="0"/>
        </xdr:cNvCxnSpPr>
      </xdr:nvCxnSpPr>
      <xdr:spPr>
        <a:xfrm>
          <a:off x="13510203376" y="5872738"/>
          <a:ext cx="1505921" cy="2078754"/>
        </a:xfrm>
        <a:prstGeom prst="line">
          <a:avLst/>
        </a:prstGeom>
        <a:ln w="38100">
          <a:solidFill>
            <a:srgbClr val="00B0F0"/>
          </a:solidFill>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121337</xdr:colOff>
      <xdr:row>30</xdr:row>
      <xdr:rowOff>141561</xdr:rowOff>
    </xdr:from>
    <xdr:to>
      <xdr:col>9</xdr:col>
      <xdr:colOff>748248</xdr:colOff>
      <xdr:row>40</xdr:row>
      <xdr:rowOff>198185</xdr:rowOff>
    </xdr:to>
    <xdr:cxnSp macro="">
      <xdr:nvCxnSpPr>
        <xdr:cNvPr id="35" name="Straight Connector 34">
          <a:extLst>
            <a:ext uri="{FF2B5EF4-FFF2-40B4-BE49-F238E27FC236}">
              <a16:creationId xmlns:a16="http://schemas.microsoft.com/office/drawing/2014/main" id="{BB44AA13-5A4E-1898-BB59-741E1E2E7574}"/>
            </a:ext>
          </a:extLst>
        </xdr:cNvPr>
        <xdr:cNvCxnSpPr/>
      </xdr:nvCxnSpPr>
      <xdr:spPr>
        <a:xfrm>
          <a:off x="13510191242" y="5852516"/>
          <a:ext cx="3255892" cy="207891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222453</xdr:colOff>
      <xdr:row>33</xdr:row>
      <xdr:rowOff>188331</xdr:rowOff>
    </xdr:from>
    <xdr:ext cx="1894238" cy="17543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oneCellAnchor>
    <xdr:from>
      <xdr:col>8</xdr:col>
      <xdr:colOff>823002</xdr:colOff>
      <xdr:row>29</xdr:row>
      <xdr:rowOff>178293</xdr:rowOff>
    </xdr:from>
    <xdr:ext cx="175433" cy="189423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𝑂</m:t>
                        </m:r>
                      </m:sup>
                    </m:sSup>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𝑌^𝑂=50−1.25𝑋</a:t>
              </a:r>
              <a:endParaRPr lang="en-US" sz="1100"/>
            </a:p>
          </xdr:txBody>
        </xdr:sp>
      </mc:Fallback>
    </mc:AlternateContent>
    <xdr:clientData/>
  </xdr:oneCellAnchor>
  <xdr:oneCellAnchor>
    <xdr:from>
      <xdr:col>6</xdr:col>
      <xdr:colOff>541975</xdr:colOff>
      <xdr:row>38</xdr:row>
      <xdr:rowOff>147884</xdr:rowOff>
    </xdr:from>
    <xdr:ext cx="1894238" cy="17543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𝐾</m:t>
                        </m:r>
                      </m:sup>
                    </m:sSup>
                    <m:r>
                      <a:rPr lang="en-US" sz="1100" b="0" i="1">
                        <a:latin typeface="Cambria Math" panose="02040503050406030204" pitchFamily="18" charset="0"/>
                      </a:rPr>
                      <m:t>=25−0.5</m:t>
                    </m:r>
                    <m:r>
                      <a:rPr lang="en-US" sz="1100" b="0" i="1">
                        <a:latin typeface="Cambria Math" panose="02040503050406030204" pitchFamily="18" charset="0"/>
                      </a:rPr>
                      <m:t>𝑋</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𝑌^𝐾=25−0.5𝑋</a:t>
              </a:r>
              <a:endParaRPr lang="en-US" sz="1100"/>
            </a:p>
          </xdr:txBody>
        </xdr:sp>
      </mc:Fallback>
    </mc:AlternateContent>
    <xdr:clientData/>
  </xdr:oneCellAnchor>
  <xdr:twoCellAnchor>
    <xdr:from>
      <xdr:col>8</xdr:col>
      <xdr:colOff>635000</xdr:colOff>
      <xdr:row>35</xdr:row>
      <xdr:rowOff>36401</xdr:rowOff>
    </xdr:from>
    <xdr:to>
      <xdr:col>9</xdr:col>
      <xdr:colOff>752293</xdr:colOff>
      <xdr:row>37</xdr:row>
      <xdr:rowOff>113248</xdr:rowOff>
    </xdr:to>
    <xdr:cxnSp macro="">
      <xdr:nvCxnSpPr>
        <xdr:cNvPr id="42" name="Straight Connector 41">
          <a:extLst>
            <a:ext uri="{FF2B5EF4-FFF2-40B4-BE49-F238E27FC236}">
              <a16:creationId xmlns:a16="http://schemas.microsoft.com/office/drawing/2014/main" id="{48709441-EB49-3850-DED1-462C66FFE03A}"/>
            </a:ext>
          </a:extLst>
        </xdr:cNvPr>
        <xdr:cNvCxnSpPr/>
      </xdr:nvCxnSpPr>
      <xdr:spPr>
        <a:xfrm>
          <a:off x="13510187197" y="6758503"/>
          <a:ext cx="942389" cy="48130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145604</xdr:colOff>
      <xdr:row>37</xdr:row>
      <xdr:rowOff>109203</xdr:rowOff>
    </xdr:from>
    <xdr:to>
      <xdr:col>8</xdr:col>
      <xdr:colOff>630955</xdr:colOff>
      <xdr:row>40</xdr:row>
      <xdr:rowOff>173917</xdr:rowOff>
    </xdr:to>
    <xdr:cxnSp macro="">
      <xdr:nvCxnSpPr>
        <xdr:cNvPr id="44" name="Straight Connector 43">
          <a:extLst>
            <a:ext uri="{FF2B5EF4-FFF2-40B4-BE49-F238E27FC236}">
              <a16:creationId xmlns:a16="http://schemas.microsoft.com/office/drawing/2014/main" id="{3097086A-9DD8-9092-ABD0-F5C60E525F0B}"/>
            </a:ext>
          </a:extLst>
        </xdr:cNvPr>
        <xdr:cNvCxnSpPr/>
      </xdr:nvCxnSpPr>
      <xdr:spPr>
        <a:xfrm>
          <a:off x="13511133631" y="7235764"/>
          <a:ext cx="485351" cy="67140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533885</xdr:colOff>
      <xdr:row>36</xdr:row>
      <xdr:rowOff>190096</xdr:rowOff>
    </xdr:from>
    <xdr:to>
      <xdr:col>8</xdr:col>
      <xdr:colOff>671401</xdr:colOff>
      <xdr:row>38</xdr:row>
      <xdr:rowOff>4044</xdr:rowOff>
    </xdr:to>
    <xdr:sp macro="" textlink="">
      <xdr:nvSpPr>
        <xdr:cNvPr id="48" name="Heart 47">
          <a:extLst>
            <a:ext uri="{FF2B5EF4-FFF2-40B4-BE49-F238E27FC236}">
              <a16:creationId xmlns:a16="http://schemas.microsoft.com/office/drawing/2014/main" id="{B5CB8160-EAE9-E37D-B379-77B14833B40C}"/>
            </a:ext>
          </a:extLst>
        </xdr:cNvPr>
        <xdr:cNvSpPr/>
      </xdr:nvSpPr>
      <xdr:spPr>
        <a:xfrm>
          <a:off x="13511093185" y="7114427"/>
          <a:ext cx="137516" cy="218407"/>
        </a:xfrm>
        <a:prstGeom prst="heart">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288075</xdr:colOff>
      <xdr:row>45</xdr:row>
      <xdr:rowOff>60640</xdr:rowOff>
    </xdr:from>
    <xdr:to>
      <xdr:col>6</xdr:col>
      <xdr:colOff>304252</xdr:colOff>
      <xdr:row>60</xdr:row>
      <xdr:rowOff>80862</xdr:rowOff>
    </xdr:to>
    <xdr:cxnSp macro="">
      <xdr:nvCxnSpPr>
        <xdr:cNvPr id="49" name="Straight Arrow Connector 48">
          <a:extLst>
            <a:ext uri="{FF2B5EF4-FFF2-40B4-BE49-F238E27FC236}">
              <a16:creationId xmlns:a16="http://schemas.microsoft.com/office/drawing/2014/main" id="{A14E680C-D36E-4012-2551-C0D7FDA4A40F}"/>
            </a:ext>
          </a:extLst>
        </xdr:cNvPr>
        <xdr:cNvCxnSpPr/>
      </xdr:nvCxnSpPr>
      <xdr:spPr>
        <a:xfrm flipV="1">
          <a:off x="13549182649" y="8767295"/>
          <a:ext cx="16177" cy="303870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57</xdr:row>
      <xdr:rowOff>125210</xdr:rowOff>
    </xdr:from>
    <xdr:to>
      <xdr:col>6</xdr:col>
      <xdr:colOff>757848</xdr:colOff>
      <xdr:row>57</xdr:row>
      <xdr:rowOff>141389</xdr:rowOff>
    </xdr:to>
    <xdr:cxnSp macro="">
      <xdr:nvCxnSpPr>
        <xdr:cNvPr id="50" name="Straight Arrow Connector 49">
          <a:extLst>
            <a:ext uri="{FF2B5EF4-FFF2-40B4-BE49-F238E27FC236}">
              <a16:creationId xmlns:a16="http://schemas.microsoft.com/office/drawing/2014/main" id="{71975386-2892-581D-5645-F3FC0371F976}"/>
            </a:ext>
          </a:extLst>
        </xdr:cNvPr>
        <xdr:cNvCxnSpPr/>
      </xdr:nvCxnSpPr>
      <xdr:spPr>
        <a:xfrm flipV="1">
          <a:off x="13548729053" y="11246654"/>
          <a:ext cx="422103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44</xdr:row>
      <xdr:rowOff>209</xdr:rowOff>
    </xdr:from>
    <xdr:ext cx="1732455"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57</xdr:row>
      <xdr:rowOff>24933</xdr:rowOff>
    </xdr:from>
    <xdr:ext cx="1732455"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49</xdr:row>
      <xdr:rowOff>76648</xdr:rowOff>
    </xdr:from>
    <xdr:to>
      <xdr:col>6</xdr:col>
      <xdr:colOff>305109</xdr:colOff>
      <xdr:row>51</xdr:row>
      <xdr:rowOff>196761</xdr:rowOff>
    </xdr:to>
    <xdr:cxnSp macro="">
      <xdr:nvCxnSpPr>
        <xdr:cNvPr id="53" name="Straight Connector 52">
          <a:extLst>
            <a:ext uri="{FF2B5EF4-FFF2-40B4-BE49-F238E27FC236}">
              <a16:creationId xmlns:a16="http://schemas.microsoft.com/office/drawing/2014/main" id="{282EFFE8-CF60-E0F1-B821-964A6771FE3F}"/>
            </a:ext>
          </a:extLst>
        </xdr:cNvPr>
        <xdr:cNvCxnSpPr/>
      </xdr:nvCxnSpPr>
      <xdr:spPr>
        <a:xfrm>
          <a:off x="13549181792" y="9588233"/>
          <a:ext cx="1016131" cy="52257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51</xdr:row>
      <xdr:rowOff>180754</xdr:rowOff>
    </xdr:from>
    <xdr:to>
      <xdr:col>5</xdr:col>
      <xdr:colOff>228490</xdr:colOff>
      <xdr:row>57</xdr:row>
      <xdr:rowOff>116267</xdr:rowOff>
    </xdr:to>
    <xdr:cxnSp macro="">
      <xdr:nvCxnSpPr>
        <xdr:cNvPr id="55" name="Straight Connector 54">
          <a:extLst>
            <a:ext uri="{FF2B5EF4-FFF2-40B4-BE49-F238E27FC236}">
              <a16:creationId xmlns:a16="http://schemas.microsoft.com/office/drawing/2014/main" id="{7BFDFF62-C4E4-D21D-517D-A7A928FA461D}"/>
            </a:ext>
          </a:extLst>
        </xdr:cNvPr>
        <xdr:cNvCxnSpPr/>
      </xdr:nvCxnSpPr>
      <xdr:spPr>
        <a:xfrm>
          <a:off x="13550184080" y="10094803"/>
          <a:ext cx="894793" cy="1142908"/>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49</xdr:row>
      <xdr:rowOff>132544</xdr:rowOff>
    </xdr:from>
    <xdr:ext cx="1894238" cy="1435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50</xdr:row>
      <xdr:rowOff>35195</xdr:rowOff>
    </xdr:from>
    <xdr:ext cx="160300" cy="189423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49</xdr:row>
      <xdr:rowOff>20748</xdr:rowOff>
    </xdr:from>
    <xdr:ext cx="1894238" cy="143501"/>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57</xdr:row>
      <xdr:rowOff>190678</xdr:rowOff>
    </xdr:from>
    <xdr:ext cx="1894238" cy="143501"/>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51</xdr:row>
      <xdr:rowOff>196761</xdr:rowOff>
    </xdr:from>
    <xdr:to>
      <xdr:col>5</xdr:col>
      <xdr:colOff>232535</xdr:colOff>
      <xdr:row>57</xdr:row>
      <xdr:rowOff>125211</xdr:rowOff>
    </xdr:to>
    <xdr:cxnSp macro="">
      <xdr:nvCxnSpPr>
        <xdr:cNvPr id="63" name="Straight Connector 62">
          <a:extLst>
            <a:ext uri="{FF2B5EF4-FFF2-40B4-BE49-F238E27FC236}">
              <a16:creationId xmlns:a16="http://schemas.microsoft.com/office/drawing/2014/main" id="{63E95DE2-932B-ACEB-0EE5-A66B7D0F75B9}"/>
            </a:ext>
          </a:extLst>
        </xdr:cNvPr>
        <xdr:cNvCxnSpPr/>
      </xdr:nvCxnSpPr>
      <xdr:spPr>
        <a:xfrm>
          <a:off x="13550180035" y="10110810"/>
          <a:ext cx="31303" cy="113584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52</xdr:row>
      <xdr:rowOff>13415</xdr:rowOff>
    </xdr:from>
    <xdr:to>
      <xdr:col>6</xdr:col>
      <xdr:colOff>281725</xdr:colOff>
      <xdr:row>52</xdr:row>
      <xdr:rowOff>13415</xdr:rowOff>
    </xdr:to>
    <xdr:cxnSp macro="">
      <xdr:nvCxnSpPr>
        <xdr:cNvPr id="64" name="Straight Connector 63">
          <a:extLst>
            <a:ext uri="{FF2B5EF4-FFF2-40B4-BE49-F238E27FC236}">
              <a16:creationId xmlns:a16="http://schemas.microsoft.com/office/drawing/2014/main" id="{7774744C-591B-122A-8761-064075B40FEE}"/>
            </a:ext>
          </a:extLst>
        </xdr:cNvPr>
        <xdr:cNvCxnSpPr/>
      </xdr:nvCxnSpPr>
      <xdr:spPr>
        <a:xfrm flipH="1">
          <a:off x="13549205176" y="10128697"/>
          <a:ext cx="956972"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215532</xdr:colOff>
      <xdr:row>46</xdr:row>
      <xdr:rowOff>52052</xdr:rowOff>
    </xdr:from>
    <xdr:ext cx="1894238" cy="14087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25−0.5</m:t>
                    </m:r>
                    <m:r>
                      <a:rPr lang="en-US" sz="900" b="0" i="1">
                        <a:latin typeface="Cambria Math" panose="02040503050406030204" pitchFamily="18" charset="0"/>
                      </a:rPr>
                      <m:t>𝑋</m:t>
                    </m:r>
                    <m:r>
                      <a:rPr lang="he-IL" sz="900" b="0" i="1">
                        <a:latin typeface="Cambria Math" panose="02040503050406030204" pitchFamily="18" charset="0"/>
                      </a:rPr>
                      <m:t>=50−1.25</m:t>
                    </m:r>
                    <m:r>
                      <a:rPr lang="en-US" sz="900" b="0" i="1">
                        <a:latin typeface="Cambria Math" panose="02040503050406030204" pitchFamily="18" charset="0"/>
                      </a:rPr>
                      <m:t>𝑋</m:t>
                    </m:r>
                  </m:oMath>
                </m:oMathPara>
              </a14:m>
              <a:endParaRPr lang="en-US" sz="900"/>
            </a:p>
          </xdr:txBody>
        </xdr:sp>
      </mc:Choice>
      <mc:Fallback xmlns="">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25−0.5𝑋</a:t>
              </a:r>
              <a:r>
                <a:rPr lang="he-IL" sz="900" b="0" i="0">
                  <a:latin typeface="Cambria Math" panose="02040503050406030204" pitchFamily="18" charset="0"/>
                </a:rPr>
                <a:t>=50−1.25</a:t>
              </a:r>
              <a:r>
                <a:rPr lang="en-US" sz="900" b="0" i="0">
                  <a:latin typeface="Cambria Math" panose="02040503050406030204" pitchFamily="18" charset="0"/>
                </a:rPr>
                <a:t>𝑋</a:t>
              </a:r>
              <a:endParaRPr lang="en-US" sz="900"/>
            </a:p>
          </xdr:txBody>
        </xdr:sp>
      </mc:Fallback>
    </mc:AlternateContent>
    <xdr:clientData/>
  </xdr:oneCellAnchor>
  <xdr:oneCellAnchor>
    <xdr:from>
      <xdr:col>2</xdr:col>
      <xdr:colOff>211060</xdr:colOff>
      <xdr:row>47</xdr:row>
      <xdr:rowOff>47580</xdr:rowOff>
    </xdr:from>
    <xdr:ext cx="1894238" cy="14087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=33.33</m:t>
                    </m:r>
                  </m:oMath>
                </m:oMathPara>
              </a14:m>
              <a:endParaRPr lang="en-US" sz="900"/>
            </a:p>
          </xdr:txBody>
        </xdr:sp>
      </mc:Choice>
      <mc:Fallback xmlns="">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𝑋=33.33</a:t>
              </a:r>
              <a:endParaRPr lang="en-US" sz="900"/>
            </a:p>
          </xdr:txBody>
        </xdr:sp>
      </mc:Fallback>
    </mc:AlternateContent>
    <xdr:clientData/>
  </xdr:oneCellAnchor>
  <xdr:oneCellAnchor>
    <xdr:from>
      <xdr:col>2</xdr:col>
      <xdr:colOff>220004</xdr:colOff>
      <xdr:row>48</xdr:row>
      <xdr:rowOff>56524</xdr:rowOff>
    </xdr:from>
    <xdr:ext cx="1894238" cy="140872"/>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=8.335</m:t>
                    </m:r>
                  </m:oMath>
                </m:oMathPara>
              </a14:m>
              <a:endParaRPr lang="en-US" sz="900"/>
            </a:p>
          </xdr:txBody>
        </xdr:sp>
      </mc:Choice>
      <mc:Fallback xmlns="">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𝑌=8.335</a:t>
              </a:r>
              <a:endParaRPr lang="en-US" sz="900"/>
            </a:p>
          </xdr:txBody>
        </xdr:sp>
      </mc:Fallback>
    </mc:AlternateContent>
    <xdr:clientData/>
  </xdr:oneCellAnchor>
  <xdr:oneCellAnchor>
    <xdr:from>
      <xdr:col>4</xdr:col>
      <xdr:colOff>94791</xdr:colOff>
      <xdr:row>57</xdr:row>
      <xdr:rowOff>172791</xdr:rowOff>
    </xdr:from>
    <xdr:ext cx="1894238" cy="14087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51</xdr:row>
      <xdr:rowOff>154903</xdr:rowOff>
    </xdr:from>
    <xdr:ext cx="1894238" cy="14087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6</xdr:col>
      <xdr:colOff>288075</xdr:colOff>
      <xdr:row>67</xdr:row>
      <xdr:rowOff>60640</xdr:rowOff>
    </xdr:from>
    <xdr:to>
      <xdr:col>6</xdr:col>
      <xdr:colOff>304252</xdr:colOff>
      <xdr:row>82</xdr:row>
      <xdr:rowOff>80862</xdr:rowOff>
    </xdr:to>
    <xdr:cxnSp macro="">
      <xdr:nvCxnSpPr>
        <xdr:cNvPr id="72" name="Straight Arrow Connector 71">
          <a:extLst>
            <a:ext uri="{FF2B5EF4-FFF2-40B4-BE49-F238E27FC236}">
              <a16:creationId xmlns:a16="http://schemas.microsoft.com/office/drawing/2014/main" id="{540852F2-E393-BD42-A273-367322B31355}"/>
            </a:ext>
          </a:extLst>
        </xdr:cNvPr>
        <xdr:cNvCxnSpPr/>
      </xdr:nvCxnSpPr>
      <xdr:spPr>
        <a:xfrm flipV="1">
          <a:off x="13537512595" y="9243386"/>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79</xdr:row>
      <xdr:rowOff>125210</xdr:rowOff>
    </xdr:from>
    <xdr:to>
      <xdr:col>6</xdr:col>
      <xdr:colOff>757848</xdr:colOff>
      <xdr:row>79</xdr:row>
      <xdr:rowOff>141389</xdr:rowOff>
    </xdr:to>
    <xdr:cxnSp macro="">
      <xdr:nvCxnSpPr>
        <xdr:cNvPr id="73" name="Straight Arrow Connector 72">
          <a:extLst>
            <a:ext uri="{FF2B5EF4-FFF2-40B4-BE49-F238E27FC236}">
              <a16:creationId xmlns:a16="http://schemas.microsoft.com/office/drawing/2014/main" id="{7DFD760B-043C-374E-AE59-F75F5418B7F0}"/>
            </a:ext>
          </a:extLst>
        </xdr:cNvPr>
        <xdr:cNvCxnSpPr/>
      </xdr:nvCxnSpPr>
      <xdr:spPr>
        <a:xfrm flipV="1">
          <a:off x="13537058999" y="11736024"/>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66</xdr:row>
      <xdr:rowOff>209</xdr:rowOff>
    </xdr:from>
    <xdr:ext cx="173245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79</xdr:row>
      <xdr:rowOff>24933</xdr:rowOff>
    </xdr:from>
    <xdr:ext cx="1732455"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71</xdr:row>
      <xdr:rowOff>76648</xdr:rowOff>
    </xdr:from>
    <xdr:to>
      <xdr:col>6</xdr:col>
      <xdr:colOff>305109</xdr:colOff>
      <xdr:row>73</xdr:row>
      <xdr:rowOff>196761</xdr:rowOff>
    </xdr:to>
    <xdr:cxnSp macro="">
      <xdr:nvCxnSpPr>
        <xdr:cNvPr id="76" name="Straight Connector 75">
          <a:extLst>
            <a:ext uri="{FF2B5EF4-FFF2-40B4-BE49-F238E27FC236}">
              <a16:creationId xmlns:a16="http://schemas.microsoft.com/office/drawing/2014/main" id="{6A3EBC24-CA0F-1144-92D1-3562CA5E67CE}"/>
            </a:ext>
          </a:extLst>
        </xdr:cNvPr>
        <xdr:cNvCxnSpPr/>
      </xdr:nvCxnSpPr>
      <xdr:spPr>
        <a:xfrm>
          <a:off x="13537511738" y="10068750"/>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73</xdr:row>
      <xdr:rowOff>180754</xdr:rowOff>
    </xdr:from>
    <xdr:to>
      <xdr:col>5</xdr:col>
      <xdr:colOff>228490</xdr:colOff>
      <xdr:row>79</xdr:row>
      <xdr:rowOff>116267</xdr:rowOff>
    </xdr:to>
    <xdr:cxnSp macro="">
      <xdr:nvCxnSpPr>
        <xdr:cNvPr id="77" name="Straight Connector 76">
          <a:extLst>
            <a:ext uri="{FF2B5EF4-FFF2-40B4-BE49-F238E27FC236}">
              <a16:creationId xmlns:a16="http://schemas.microsoft.com/office/drawing/2014/main" id="{3A4C155B-AD04-EF40-BF69-A89D42030F0B}"/>
            </a:ext>
          </a:extLst>
        </xdr:cNvPr>
        <xdr:cNvCxnSpPr/>
      </xdr:nvCxnSpPr>
      <xdr:spPr>
        <a:xfrm>
          <a:off x="13538513951" y="10577534"/>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71</xdr:row>
      <xdr:rowOff>132544</xdr:rowOff>
    </xdr:from>
    <xdr:ext cx="1894238" cy="143501"/>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72</xdr:row>
      <xdr:rowOff>35195</xdr:rowOff>
    </xdr:from>
    <xdr:ext cx="160300" cy="189423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71</xdr:row>
      <xdr:rowOff>20748</xdr:rowOff>
    </xdr:from>
    <xdr:ext cx="1894238" cy="14350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79</xdr:row>
      <xdr:rowOff>190678</xdr:rowOff>
    </xdr:from>
    <xdr:ext cx="1894238" cy="143501"/>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73</xdr:row>
      <xdr:rowOff>196761</xdr:rowOff>
    </xdr:from>
    <xdr:to>
      <xdr:col>5</xdr:col>
      <xdr:colOff>232535</xdr:colOff>
      <xdr:row>79</xdr:row>
      <xdr:rowOff>125211</xdr:rowOff>
    </xdr:to>
    <xdr:cxnSp macro="">
      <xdr:nvCxnSpPr>
        <xdr:cNvPr id="82" name="Straight Connector 81">
          <a:extLst>
            <a:ext uri="{FF2B5EF4-FFF2-40B4-BE49-F238E27FC236}">
              <a16:creationId xmlns:a16="http://schemas.microsoft.com/office/drawing/2014/main" id="{3589CD70-EBE7-DA43-832F-DE26E898E5D0}"/>
            </a:ext>
          </a:extLst>
        </xdr:cNvPr>
        <xdr:cNvCxnSpPr/>
      </xdr:nvCxnSpPr>
      <xdr:spPr>
        <a:xfrm>
          <a:off x="13538509906" y="10593541"/>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74</xdr:row>
      <xdr:rowOff>13415</xdr:rowOff>
    </xdr:from>
    <xdr:to>
      <xdr:col>6</xdr:col>
      <xdr:colOff>281725</xdr:colOff>
      <xdr:row>74</xdr:row>
      <xdr:rowOff>13415</xdr:rowOff>
    </xdr:to>
    <xdr:cxnSp macro="">
      <xdr:nvCxnSpPr>
        <xdr:cNvPr id="83" name="Straight Connector 82">
          <a:extLst>
            <a:ext uri="{FF2B5EF4-FFF2-40B4-BE49-F238E27FC236}">
              <a16:creationId xmlns:a16="http://schemas.microsoft.com/office/drawing/2014/main" id="{EDE16C14-0E32-E048-ABCB-ABD9ED459280}"/>
            </a:ext>
          </a:extLst>
        </xdr:cNvPr>
        <xdr:cNvCxnSpPr/>
      </xdr:nvCxnSpPr>
      <xdr:spPr>
        <a:xfrm flipH="1">
          <a:off x="13537535122" y="10612534"/>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79</xdr:row>
      <xdr:rowOff>172791</xdr:rowOff>
    </xdr:from>
    <xdr:ext cx="1894238" cy="140872"/>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73</xdr:row>
      <xdr:rowOff>154903</xdr:rowOff>
    </xdr:from>
    <xdr:ext cx="1894238" cy="14087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4</xdr:col>
      <xdr:colOff>573022</xdr:colOff>
      <xdr:row>79</xdr:row>
      <xdr:rowOff>181371</xdr:rowOff>
    </xdr:from>
    <xdr:ext cx="1894238" cy="14087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28</m:t>
                    </m:r>
                  </m:oMath>
                </m:oMathPara>
              </a14:m>
              <a:endParaRPr lang="en-US" sz="900"/>
            </a:p>
          </xdr:txBody>
        </xdr:sp>
      </mc:Choice>
      <mc:Fallback xmlns="">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28</a:t>
              </a:r>
              <a:endParaRPr lang="en-US" sz="900"/>
            </a:p>
          </xdr:txBody>
        </xdr:sp>
      </mc:Fallback>
    </mc:AlternateContent>
    <xdr:clientData/>
  </xdr:oneCellAnchor>
  <xdr:twoCellAnchor>
    <xdr:from>
      <xdr:col>5</xdr:col>
      <xdr:colOff>697424</xdr:colOff>
      <xdr:row>72</xdr:row>
      <xdr:rowOff>189424</xdr:rowOff>
    </xdr:from>
    <xdr:to>
      <xdr:col>5</xdr:col>
      <xdr:colOff>723255</xdr:colOff>
      <xdr:row>79</xdr:row>
      <xdr:rowOff>133457</xdr:rowOff>
    </xdr:to>
    <xdr:cxnSp macro="">
      <xdr:nvCxnSpPr>
        <xdr:cNvPr id="90" name="Straight Connector 89">
          <a:extLst>
            <a:ext uri="{FF2B5EF4-FFF2-40B4-BE49-F238E27FC236}">
              <a16:creationId xmlns:a16="http://schemas.microsoft.com/office/drawing/2014/main" id="{14D0BB8C-EC25-5A33-E7F1-017F4C149227}"/>
            </a:ext>
          </a:extLst>
        </xdr:cNvPr>
        <xdr:cNvCxnSpPr/>
      </xdr:nvCxnSpPr>
      <xdr:spPr>
        <a:xfrm>
          <a:off x="13538019186" y="14861153"/>
          <a:ext cx="25831" cy="13604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645763</xdr:colOff>
      <xdr:row>72</xdr:row>
      <xdr:rowOff>68881</xdr:rowOff>
    </xdr:from>
    <xdr:to>
      <xdr:col>5</xdr:col>
      <xdr:colOff>792136</xdr:colOff>
      <xdr:row>73</xdr:row>
      <xdr:rowOff>34440</xdr:rowOff>
    </xdr:to>
    <xdr:sp macro="" textlink="">
      <xdr:nvSpPr>
        <xdr:cNvPr id="92" name="Oval 91">
          <a:extLst>
            <a:ext uri="{FF2B5EF4-FFF2-40B4-BE49-F238E27FC236}">
              <a16:creationId xmlns:a16="http://schemas.microsoft.com/office/drawing/2014/main" id="{93E19365-EA16-B6E9-7B71-F085C370FE23}"/>
            </a:ext>
          </a:extLst>
        </xdr:cNvPr>
        <xdr:cNvSpPr/>
      </xdr:nvSpPr>
      <xdr:spPr>
        <a:xfrm>
          <a:off x="13537950305" y="14740610"/>
          <a:ext cx="146373" cy="1678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4</xdr:col>
      <xdr:colOff>262612</xdr:colOff>
      <xdr:row>89</xdr:row>
      <xdr:rowOff>46495</xdr:rowOff>
    </xdr:from>
    <xdr:ext cx="1707837"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a:t>
              </a:r>
              <a:endParaRPr lang="en-US" sz="1100"/>
            </a:p>
          </xdr:txBody>
        </xdr:sp>
      </mc:Fallback>
    </mc:AlternateContent>
    <xdr:clientData/>
  </xdr:oneCellAnchor>
  <xdr:oneCellAnchor>
    <xdr:from>
      <xdr:col>3</xdr:col>
      <xdr:colOff>706035</xdr:colOff>
      <xdr:row>90</xdr:row>
      <xdr:rowOff>132596</xdr:rowOff>
    </xdr:from>
    <xdr:ext cx="1707837"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25−(50−1.25∗37)</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25−(50−1.25∗37)</a:t>
              </a:r>
              <a:endParaRPr lang="en-US" sz="1100"/>
            </a:p>
          </xdr:txBody>
        </xdr:sp>
      </mc:Fallback>
    </mc:AlternateContent>
    <xdr:clientData/>
  </xdr:oneCellAnchor>
  <xdr:oneCellAnchor>
    <xdr:from>
      <xdr:col>3</xdr:col>
      <xdr:colOff>589796</xdr:colOff>
      <xdr:row>92</xdr:row>
      <xdr:rowOff>29273</xdr:rowOff>
    </xdr:from>
    <xdr:ext cx="2142653"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25−3.75=21.25</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25−3.75=21.25</a:t>
              </a:r>
              <a:endParaRPr lang="en-US" sz="1100"/>
            </a:p>
          </xdr:txBody>
        </xdr:sp>
      </mc:Fallback>
    </mc:AlternateContent>
    <xdr:clientData/>
  </xdr:oneCellAnchor>
  <xdr:oneCellAnchor>
    <xdr:from>
      <xdr:col>4</xdr:col>
      <xdr:colOff>124850</xdr:colOff>
      <xdr:row>97</xdr:row>
      <xdr:rowOff>16358</xdr:rowOff>
    </xdr:from>
    <xdr:ext cx="170783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a:t>
              </a:r>
              <a:endParaRPr lang="en-US" sz="1100"/>
            </a:p>
          </xdr:txBody>
        </xdr:sp>
      </mc:Fallback>
    </mc:AlternateContent>
    <xdr:clientData/>
  </xdr:oneCellAnchor>
  <xdr:oneCellAnchor>
    <xdr:from>
      <xdr:col>4</xdr:col>
      <xdr:colOff>193731</xdr:colOff>
      <xdr:row>98</xdr:row>
      <xdr:rowOff>72324</xdr:rowOff>
    </xdr:from>
    <xdr:ext cx="170783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en-US" sz="1100" b="0" i="1">
                        <a:latin typeface="Cambria Math" panose="02040503050406030204" pitchFamily="18" charset="0"/>
                      </a:rPr>
                      <m:t>𝑋</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40−𝑋</a:t>
              </a:r>
              <a:endParaRPr lang="en-US" sz="1100"/>
            </a:p>
          </xdr:txBody>
        </xdr:sp>
      </mc:Fallback>
    </mc:AlternateContent>
    <xdr:clientData/>
  </xdr:oneCellAnchor>
  <xdr:oneCellAnchor>
    <xdr:from>
      <xdr:col>6</xdr:col>
      <xdr:colOff>822271</xdr:colOff>
      <xdr:row>98</xdr:row>
      <xdr:rowOff>43051</xdr:rowOff>
    </xdr:from>
    <xdr:ext cx="1894238" cy="143501"/>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7</xdr:col>
      <xdr:colOff>4305</xdr:colOff>
      <xdr:row>99</xdr:row>
      <xdr:rowOff>43051</xdr:rowOff>
    </xdr:from>
    <xdr:ext cx="1894238" cy="143501"/>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7</xdr:col>
      <xdr:colOff>4305</xdr:colOff>
      <xdr:row>100</xdr:row>
      <xdr:rowOff>47356</xdr:rowOff>
    </xdr:from>
    <xdr:ext cx="1894238" cy="143501"/>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5</xdr:col>
      <xdr:colOff>723255</xdr:colOff>
      <xdr:row>98</xdr:row>
      <xdr:rowOff>167898</xdr:rowOff>
    </xdr:from>
    <xdr:to>
      <xdr:col>7</xdr:col>
      <xdr:colOff>232474</xdr:colOff>
      <xdr:row>98</xdr:row>
      <xdr:rowOff>172203</xdr:rowOff>
    </xdr:to>
    <xdr:cxnSp macro="">
      <xdr:nvCxnSpPr>
        <xdr:cNvPr id="103" name="Straight Arrow Connector 102">
          <a:extLst>
            <a:ext uri="{FF2B5EF4-FFF2-40B4-BE49-F238E27FC236}">
              <a16:creationId xmlns:a16="http://schemas.microsoft.com/office/drawing/2014/main" id="{8133C4FD-4215-0D46-9297-74441B50632A}"/>
            </a:ext>
          </a:extLst>
        </xdr:cNvPr>
        <xdr:cNvCxnSpPr/>
      </xdr:nvCxnSpPr>
      <xdr:spPr>
        <a:xfrm flipH="1" flipV="1">
          <a:off x="13536757797" y="20216678"/>
          <a:ext cx="1261389" cy="43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25833</xdr:colOff>
      <xdr:row>99</xdr:row>
      <xdr:rowOff>162731</xdr:rowOff>
    </xdr:from>
    <xdr:ext cx="1707837"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30=10</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30=10</a:t>
              </a:r>
              <a:endParaRPr lang="en-US" sz="1100"/>
            </a:p>
          </xdr:txBody>
        </xdr:sp>
      </mc:Fallback>
    </mc:AlternateContent>
    <xdr:clientData/>
  </xdr:oneCellAnchor>
  <xdr:twoCellAnchor>
    <xdr:from>
      <xdr:col>6</xdr:col>
      <xdr:colOff>288075</xdr:colOff>
      <xdr:row>133</xdr:row>
      <xdr:rowOff>60640</xdr:rowOff>
    </xdr:from>
    <xdr:to>
      <xdr:col>6</xdr:col>
      <xdr:colOff>304252</xdr:colOff>
      <xdr:row>148</xdr:row>
      <xdr:rowOff>80862</xdr:rowOff>
    </xdr:to>
    <xdr:cxnSp macro="">
      <xdr:nvCxnSpPr>
        <xdr:cNvPr id="105" name="Straight Arrow Connector 104">
          <a:extLst>
            <a:ext uri="{FF2B5EF4-FFF2-40B4-BE49-F238E27FC236}">
              <a16:creationId xmlns:a16="http://schemas.microsoft.com/office/drawing/2014/main" id="{583DF227-D84B-CD46-94C6-285142DE3157}"/>
            </a:ext>
          </a:extLst>
        </xdr:cNvPr>
        <xdr:cNvCxnSpPr/>
      </xdr:nvCxnSpPr>
      <xdr:spPr>
        <a:xfrm flipV="1">
          <a:off x="13537512595" y="13720674"/>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145</xdr:row>
      <xdr:rowOff>125210</xdr:rowOff>
    </xdr:from>
    <xdr:to>
      <xdr:col>6</xdr:col>
      <xdr:colOff>757848</xdr:colOff>
      <xdr:row>145</xdr:row>
      <xdr:rowOff>141389</xdr:rowOff>
    </xdr:to>
    <xdr:cxnSp macro="">
      <xdr:nvCxnSpPr>
        <xdr:cNvPr id="106" name="Straight Arrow Connector 105">
          <a:extLst>
            <a:ext uri="{FF2B5EF4-FFF2-40B4-BE49-F238E27FC236}">
              <a16:creationId xmlns:a16="http://schemas.microsoft.com/office/drawing/2014/main" id="{CFFD3EE8-03B7-4241-870B-0CAC50D953C2}"/>
            </a:ext>
          </a:extLst>
        </xdr:cNvPr>
        <xdr:cNvCxnSpPr/>
      </xdr:nvCxnSpPr>
      <xdr:spPr>
        <a:xfrm flipV="1">
          <a:off x="13537058999" y="16213312"/>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132</xdr:row>
      <xdr:rowOff>209</xdr:rowOff>
    </xdr:from>
    <xdr:ext cx="1732455"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145</xdr:row>
      <xdr:rowOff>24933</xdr:rowOff>
    </xdr:from>
    <xdr:ext cx="1732455"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137</xdr:row>
      <xdr:rowOff>76648</xdr:rowOff>
    </xdr:from>
    <xdr:to>
      <xdr:col>6</xdr:col>
      <xdr:colOff>305109</xdr:colOff>
      <xdr:row>139</xdr:row>
      <xdr:rowOff>196761</xdr:rowOff>
    </xdr:to>
    <xdr:cxnSp macro="">
      <xdr:nvCxnSpPr>
        <xdr:cNvPr id="109" name="Straight Connector 108">
          <a:extLst>
            <a:ext uri="{FF2B5EF4-FFF2-40B4-BE49-F238E27FC236}">
              <a16:creationId xmlns:a16="http://schemas.microsoft.com/office/drawing/2014/main" id="{9122E600-E2AF-0A4C-BFBF-8EE039396DCE}"/>
            </a:ext>
          </a:extLst>
        </xdr:cNvPr>
        <xdr:cNvCxnSpPr/>
      </xdr:nvCxnSpPr>
      <xdr:spPr>
        <a:xfrm>
          <a:off x="13537511738" y="14546038"/>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139</xdr:row>
      <xdr:rowOff>180754</xdr:rowOff>
    </xdr:from>
    <xdr:to>
      <xdr:col>5</xdr:col>
      <xdr:colOff>228490</xdr:colOff>
      <xdr:row>145</xdr:row>
      <xdr:rowOff>116267</xdr:rowOff>
    </xdr:to>
    <xdr:cxnSp macro="">
      <xdr:nvCxnSpPr>
        <xdr:cNvPr id="280" name="Straight Connector 279">
          <a:extLst>
            <a:ext uri="{FF2B5EF4-FFF2-40B4-BE49-F238E27FC236}">
              <a16:creationId xmlns:a16="http://schemas.microsoft.com/office/drawing/2014/main" id="{508147D7-727B-2A43-B792-ABCD682ED743}"/>
            </a:ext>
          </a:extLst>
        </xdr:cNvPr>
        <xdr:cNvCxnSpPr/>
      </xdr:nvCxnSpPr>
      <xdr:spPr>
        <a:xfrm>
          <a:off x="13538513951" y="15054822"/>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137</xdr:row>
      <xdr:rowOff>132544</xdr:rowOff>
    </xdr:from>
    <xdr:ext cx="1894238" cy="143501"/>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138</xdr:row>
      <xdr:rowOff>35195</xdr:rowOff>
    </xdr:from>
    <xdr:ext cx="160300" cy="1894238"/>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137</xdr:row>
      <xdr:rowOff>20748</xdr:rowOff>
    </xdr:from>
    <xdr:ext cx="1894238" cy="143501"/>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145</xdr:row>
      <xdr:rowOff>190678</xdr:rowOff>
    </xdr:from>
    <xdr:ext cx="1894238" cy="143501"/>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139</xdr:row>
      <xdr:rowOff>196761</xdr:rowOff>
    </xdr:from>
    <xdr:to>
      <xdr:col>5</xdr:col>
      <xdr:colOff>232535</xdr:colOff>
      <xdr:row>145</xdr:row>
      <xdr:rowOff>125211</xdr:rowOff>
    </xdr:to>
    <xdr:cxnSp macro="">
      <xdr:nvCxnSpPr>
        <xdr:cNvPr id="285" name="Straight Connector 284">
          <a:extLst>
            <a:ext uri="{FF2B5EF4-FFF2-40B4-BE49-F238E27FC236}">
              <a16:creationId xmlns:a16="http://schemas.microsoft.com/office/drawing/2014/main" id="{365DE603-E8FD-9845-8819-47AE60C743D0}"/>
            </a:ext>
          </a:extLst>
        </xdr:cNvPr>
        <xdr:cNvCxnSpPr/>
      </xdr:nvCxnSpPr>
      <xdr:spPr>
        <a:xfrm>
          <a:off x="13538509906" y="15070829"/>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140</xdr:row>
      <xdr:rowOff>13415</xdr:rowOff>
    </xdr:from>
    <xdr:to>
      <xdr:col>6</xdr:col>
      <xdr:colOff>281725</xdr:colOff>
      <xdr:row>140</xdr:row>
      <xdr:rowOff>13415</xdr:rowOff>
    </xdr:to>
    <xdr:cxnSp macro="">
      <xdr:nvCxnSpPr>
        <xdr:cNvPr id="286" name="Straight Connector 285">
          <a:extLst>
            <a:ext uri="{FF2B5EF4-FFF2-40B4-BE49-F238E27FC236}">
              <a16:creationId xmlns:a16="http://schemas.microsoft.com/office/drawing/2014/main" id="{366136F7-A0DA-4C4C-B574-51B62C33B72B}"/>
            </a:ext>
          </a:extLst>
        </xdr:cNvPr>
        <xdr:cNvCxnSpPr/>
      </xdr:nvCxnSpPr>
      <xdr:spPr>
        <a:xfrm flipH="1">
          <a:off x="13537535122" y="15089822"/>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145</xdr:row>
      <xdr:rowOff>172791</xdr:rowOff>
    </xdr:from>
    <xdr:ext cx="1894238" cy="140872"/>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139</xdr:row>
      <xdr:rowOff>154903</xdr:rowOff>
    </xdr:from>
    <xdr:ext cx="1894238" cy="140872"/>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2</xdr:col>
      <xdr:colOff>324558</xdr:colOff>
      <xdr:row>108</xdr:row>
      <xdr:rowOff>100189</xdr:rowOff>
    </xdr:from>
    <xdr:ext cx="1753071" cy="315792"/>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num>
                      <m:den>
                        <m:r>
                          <a:rPr lang="en-US" sz="1100" b="0" i="1">
                            <a:latin typeface="Cambria Math" panose="02040503050406030204" pitchFamily="18" charset="0"/>
                          </a:rPr>
                          <m:t>𝑋</m:t>
                        </m:r>
                      </m:den>
                    </m:f>
                  </m:oMath>
                </m:oMathPara>
              </a14:m>
              <a:endParaRPr lang="en-US" sz="1100"/>
            </a:p>
          </xdr:txBody>
        </xdr:sp>
      </mc:Choice>
      <mc:Fallback xmlns="">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5</xdr:col>
      <xdr:colOff>910170</xdr:colOff>
      <xdr:row>108</xdr:row>
      <xdr:rowOff>114300</xdr:rowOff>
    </xdr:from>
    <xdr:ext cx="1753071" cy="315792"/>
    <mc:AlternateContent xmlns:mc="http://schemas.openxmlformats.org/markup-compatibility/2006" xmlns:a14="http://schemas.microsoft.com/office/drawing/2010/main">
      <mc:Choice Requires="a14">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oMath>
                </m:oMathPara>
              </a14:m>
              <a:endParaRPr lang="en-US" sz="1100"/>
            </a:p>
          </xdr:txBody>
        </xdr:sp>
      </mc:Choice>
      <mc:Fallback xmlns="">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𝑋_𝑀𝐴𝑋−𝑋</a:t>
              </a:r>
              <a:r>
                <a:rPr lang="he-IL" sz="1100" b="0" i="0">
                  <a:latin typeface="Cambria Math" panose="02040503050406030204" pitchFamily="18" charset="0"/>
                </a:rPr>
                <a:t>)/</a:t>
              </a:r>
              <a:r>
                <a:rPr lang="en-US" sz="1100" b="0" i="0">
                  <a:latin typeface="Cambria Math" panose="02040503050406030204" pitchFamily="18" charset="0"/>
                </a:rPr>
                <a:t>𝑌</a:t>
              </a:r>
              <a:endParaRPr lang="en-US" sz="1100"/>
            </a:p>
          </xdr:txBody>
        </xdr:sp>
      </mc:Fallback>
    </mc:AlternateContent>
    <xdr:clientData/>
  </xdr:oneCellAnchor>
  <xdr:twoCellAnchor>
    <xdr:from>
      <xdr:col>3</xdr:col>
      <xdr:colOff>339969</xdr:colOff>
      <xdr:row>110</xdr:row>
      <xdr:rowOff>78154</xdr:rowOff>
    </xdr:from>
    <xdr:to>
      <xdr:col>3</xdr:col>
      <xdr:colOff>433754</xdr:colOff>
      <xdr:row>110</xdr:row>
      <xdr:rowOff>195385</xdr:rowOff>
    </xdr:to>
    <xdr:sp macro="" textlink="">
      <xdr:nvSpPr>
        <xdr:cNvPr id="294" name="Down Arrow 293">
          <a:extLst>
            <a:ext uri="{FF2B5EF4-FFF2-40B4-BE49-F238E27FC236}">
              <a16:creationId xmlns:a16="http://schemas.microsoft.com/office/drawing/2014/main" id="{5A39D775-1E64-6AEA-807F-87AB558061B1}"/>
            </a:ext>
          </a:extLst>
        </xdr:cNvPr>
        <xdr:cNvSpPr/>
      </xdr:nvSpPr>
      <xdr:spPr>
        <a:xfrm>
          <a:off x="13506332769" y="22652892"/>
          <a:ext cx="93785" cy="11723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707512</xdr:colOff>
      <xdr:row>111</xdr:row>
      <xdr:rowOff>88466</xdr:rowOff>
    </xdr:from>
    <xdr:ext cx="1753071" cy="320344"/>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25−(25−0.5∗24)</m:t>
                        </m:r>
                      </m:num>
                      <m:den>
                        <m:r>
                          <a:rPr lang="en-US" sz="1100" b="0" i="1">
                            <a:latin typeface="Cambria Math" panose="02040503050406030204" pitchFamily="18" charset="0"/>
                          </a:rPr>
                          <m:t>24</m:t>
                        </m:r>
                      </m:den>
                    </m:f>
                    <m:r>
                      <a:rPr lang="en-US" sz="1100" b="0" i="1">
                        <a:latin typeface="Cambria Math" panose="02040503050406030204" pitchFamily="18" charset="0"/>
                      </a:rPr>
                      <m:t>=0.5</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25−(25−0.5∗24)</a:t>
              </a:r>
              <a:r>
                <a:rPr lang="he-IL" sz="1100" b="0" i="0">
                  <a:latin typeface="Cambria Math" panose="02040503050406030204" pitchFamily="18" charset="0"/>
                </a:rPr>
                <a:t>)/</a:t>
              </a:r>
              <a:r>
                <a:rPr lang="en-US" sz="1100" b="0" i="0">
                  <a:latin typeface="Cambria Math" panose="02040503050406030204" pitchFamily="18" charset="0"/>
                </a:rPr>
                <a:t>24=0.5</a:t>
              </a:r>
              <a:endParaRPr lang="en-US" sz="1100"/>
            </a:p>
          </xdr:txBody>
        </xdr:sp>
      </mc:Fallback>
    </mc:AlternateContent>
    <xdr:clientData/>
  </xdr:oneCellAnchor>
  <xdr:oneCellAnchor>
    <xdr:from>
      <xdr:col>5</xdr:col>
      <xdr:colOff>390447</xdr:colOff>
      <xdr:row>118</xdr:row>
      <xdr:rowOff>102577</xdr:rowOff>
    </xdr:from>
    <xdr:ext cx="1753071" cy="317395"/>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𝑋</m:t>
                        </m:r>
                      </m:num>
                      <m:den>
                        <m:r>
                          <a:rPr lang="en-US" sz="1100" b="0" i="1">
                            <a:latin typeface="Cambria Math" panose="02040503050406030204" pitchFamily="18" charset="0"/>
                          </a:rPr>
                          <m:t>𝑌</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r>
                          <a:rPr lang="en-US" sz="1100" b="0" i="1">
                            <a:solidFill>
                              <a:srgbClr val="FF0000"/>
                            </a:solidFill>
                            <a:latin typeface="Cambria Math" panose="02040503050406030204" pitchFamily="18" charset="0"/>
                          </a:rPr>
                          <m:t>36</m:t>
                        </m:r>
                      </m:num>
                      <m:den>
                        <m:r>
                          <a:rPr lang="he-IL" sz="1100" b="0" i="1">
                            <a:latin typeface="Cambria Math" panose="02040503050406030204" pitchFamily="18" charset="0"/>
                          </a:rPr>
                          <m:t>5</m:t>
                        </m:r>
                      </m:den>
                    </m:f>
                    <m:r>
                      <a:rPr lang="en-US" sz="1100" b="0" i="1">
                        <a:latin typeface="Cambria Math" panose="02040503050406030204" pitchFamily="18" charset="0"/>
                      </a:rPr>
                      <m:t>=0.8</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a:t>
              </a:r>
              <a:r>
                <a:rPr lang="en-US" sz="1100" b="0" i="0">
                  <a:solidFill>
                    <a:srgbClr val="FF0000"/>
                  </a:solidFill>
                  <a:latin typeface="Cambria Math" panose="02040503050406030204" pitchFamily="18" charset="0"/>
                </a:rPr>
                <a:t>𝑋</a:t>
              </a:r>
              <a:r>
                <a:rPr lang="he-IL" sz="1100" b="0" i="0">
                  <a:solidFill>
                    <a:srgbClr val="FF0000"/>
                  </a:solidFill>
                  <a:latin typeface="Cambria Math" panose="02040503050406030204" pitchFamily="18" charset="0"/>
                </a:rPr>
                <a:t>)/</a:t>
              </a:r>
              <a:r>
                <a:rPr lang="en-US" sz="1100" b="0" i="0">
                  <a:latin typeface="Cambria Math" panose="02040503050406030204" pitchFamily="18" charset="0"/>
                </a:rPr>
                <a:t>𝑌</a:t>
              </a:r>
              <a:r>
                <a:rPr lang="he-IL" sz="1100" b="0" i="0">
                  <a:latin typeface="Cambria Math" panose="02040503050406030204" pitchFamily="18" charset="0"/>
                </a:rPr>
                <a:t>=(40−</a:t>
              </a:r>
              <a:r>
                <a:rPr lang="en-US" sz="1100" b="0" i="0">
                  <a:solidFill>
                    <a:srgbClr val="FF0000"/>
                  </a:solidFill>
                  <a:latin typeface="Cambria Math" panose="02040503050406030204" pitchFamily="18" charset="0"/>
                </a:rPr>
                <a:t>36</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=0.8</a:t>
              </a:r>
              <a:endParaRPr lang="en-US" sz="1100"/>
            </a:p>
          </xdr:txBody>
        </xdr:sp>
      </mc:Fallback>
    </mc:AlternateContent>
    <xdr:clientData/>
  </xdr:oneCellAnchor>
  <xdr:oneCellAnchor>
    <xdr:from>
      <xdr:col>1</xdr:col>
      <xdr:colOff>300570</xdr:colOff>
      <xdr:row>118</xdr:row>
      <xdr:rowOff>67408</xdr:rowOff>
    </xdr:from>
    <xdr:ext cx="1753071"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𝑌=50−1.25𝑋</a:t>
              </a:r>
              <a:endParaRPr lang="en-US" sz="1100"/>
            </a:p>
          </xdr:txBody>
        </xdr:sp>
      </mc:Fallback>
    </mc:AlternateContent>
    <xdr:clientData/>
  </xdr:oneCellAnchor>
  <xdr:oneCellAnchor>
    <xdr:from>
      <xdr:col>1</xdr:col>
      <xdr:colOff>296662</xdr:colOff>
      <xdr:row>119</xdr:row>
      <xdr:rowOff>47870</xdr:rowOff>
    </xdr:from>
    <xdr:ext cx="1753071"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5=50−1.25</m:t>
                    </m:r>
                    <m:r>
                      <a:rPr lang="en-US" sz="1100" b="0" i="1">
                        <a:latin typeface="Cambria Math" panose="02040503050406030204" pitchFamily="18" charset="0"/>
                      </a:rPr>
                      <m:t>𝑋</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5=50−1.25𝑋</a:t>
              </a:r>
              <a:endParaRPr lang="en-US" sz="1100"/>
            </a:p>
          </xdr:txBody>
        </xdr:sp>
      </mc:Fallback>
    </mc:AlternateContent>
    <xdr:clientData/>
  </xdr:oneCellAnchor>
  <xdr:oneCellAnchor>
    <xdr:from>
      <xdr:col>1</xdr:col>
      <xdr:colOff>296662</xdr:colOff>
      <xdr:row>120</xdr:row>
      <xdr:rowOff>47870</xdr:rowOff>
    </xdr:from>
    <xdr:ext cx="1753071"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𝑋</m:t>
                    </m:r>
                    <m:r>
                      <a:rPr lang="en-US" sz="1100" b="0" i="1">
                        <a:solidFill>
                          <a:srgbClr val="FF0000"/>
                        </a:solidFill>
                        <a:latin typeface="Cambria Math" panose="02040503050406030204" pitchFamily="18" charset="0"/>
                      </a:rPr>
                      <m:t>=36</m:t>
                    </m:r>
                  </m:oMath>
                </m:oMathPara>
              </a14:m>
              <a:endParaRPr lang="en-US" sz="1100">
                <a:solidFill>
                  <a:srgbClr val="FF0000"/>
                </a:solidFill>
              </a:endParaRPr>
            </a:p>
          </xdr:txBody>
        </xdr:sp>
      </mc:Choice>
      <mc:Fallback xmlns="">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𝑋=36</a:t>
              </a:r>
              <a:endParaRPr lang="en-US" sz="1100">
                <a:solidFill>
                  <a:srgbClr val="FF0000"/>
                </a:solidFill>
              </a:endParaRPr>
            </a:p>
          </xdr:txBody>
        </xdr:sp>
      </mc:Fallback>
    </mc:AlternateContent>
    <xdr:clientData/>
  </xdr:oneCellAnchor>
  <xdr:twoCellAnchor>
    <xdr:from>
      <xdr:col>3</xdr:col>
      <xdr:colOff>500185</xdr:colOff>
      <xdr:row>119</xdr:row>
      <xdr:rowOff>15630</xdr:rowOff>
    </xdr:from>
    <xdr:to>
      <xdr:col>4</xdr:col>
      <xdr:colOff>97692</xdr:colOff>
      <xdr:row>119</xdr:row>
      <xdr:rowOff>125046</xdr:rowOff>
    </xdr:to>
    <xdr:sp macro="" textlink="">
      <xdr:nvSpPr>
        <xdr:cNvPr id="300" name="Right Arrow 299">
          <a:extLst>
            <a:ext uri="{FF2B5EF4-FFF2-40B4-BE49-F238E27FC236}">
              <a16:creationId xmlns:a16="http://schemas.microsoft.com/office/drawing/2014/main" id="{C5633114-FB8A-43D5-5D6A-D86735B8B50C}"/>
            </a:ext>
          </a:extLst>
        </xdr:cNvPr>
        <xdr:cNvSpPr/>
      </xdr:nvSpPr>
      <xdr:spPr>
        <a:xfrm>
          <a:off x="13505844308" y="24442615"/>
          <a:ext cx="422030" cy="10941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402492</xdr:colOff>
      <xdr:row>134</xdr:row>
      <xdr:rowOff>148493</xdr:rowOff>
    </xdr:from>
    <xdr:to>
      <xdr:col>6</xdr:col>
      <xdr:colOff>286943</xdr:colOff>
      <xdr:row>145</xdr:row>
      <xdr:rowOff>113323</xdr:rowOff>
    </xdr:to>
    <xdr:cxnSp macro="">
      <xdr:nvCxnSpPr>
        <xdr:cNvPr id="301" name="Straight Connector 300">
          <a:extLst>
            <a:ext uri="{FF2B5EF4-FFF2-40B4-BE49-F238E27FC236}">
              <a16:creationId xmlns:a16="http://schemas.microsoft.com/office/drawing/2014/main" id="{045CD52D-0906-484F-819D-AB34B913174A}"/>
            </a:ext>
          </a:extLst>
        </xdr:cNvPr>
        <xdr:cNvCxnSpPr/>
      </xdr:nvCxnSpPr>
      <xdr:spPr>
        <a:xfrm>
          <a:off x="13503904411" y="27240524"/>
          <a:ext cx="3284143" cy="2200030"/>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534871</xdr:colOff>
      <xdr:row>137</xdr:row>
      <xdr:rowOff>195263</xdr:rowOff>
    </xdr:from>
    <xdr:ext cx="1894238" cy="175433"/>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4</xdr:col>
      <xdr:colOff>771634</xdr:colOff>
      <xdr:row>166</xdr:row>
      <xdr:rowOff>125210</xdr:rowOff>
    </xdr:from>
    <xdr:to>
      <xdr:col>9</xdr:col>
      <xdr:colOff>757848</xdr:colOff>
      <xdr:row>166</xdr:row>
      <xdr:rowOff>141389</xdr:rowOff>
    </xdr:to>
    <xdr:cxnSp macro="">
      <xdr:nvCxnSpPr>
        <xdr:cNvPr id="305" name="Straight Arrow Connector 304">
          <a:extLst>
            <a:ext uri="{FF2B5EF4-FFF2-40B4-BE49-F238E27FC236}">
              <a16:creationId xmlns:a16="http://schemas.microsoft.com/office/drawing/2014/main" id="{937F7D81-59E6-9A47-A65E-F3371E83AFD2}"/>
            </a:ext>
          </a:extLst>
        </xdr:cNvPr>
        <xdr:cNvCxnSpPr/>
      </xdr:nvCxnSpPr>
      <xdr:spPr>
        <a:xfrm flipV="1">
          <a:off x="13519432575" y="30097210"/>
          <a:ext cx="4216291"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334732</xdr:colOff>
      <xdr:row>153</xdr:row>
      <xdr:rowOff>209</xdr:rowOff>
    </xdr:from>
    <xdr:ext cx="1732455"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3</xdr:col>
      <xdr:colOff>543399</xdr:colOff>
      <xdr:row>166</xdr:row>
      <xdr:rowOff>24933</xdr:rowOff>
    </xdr:from>
    <xdr:ext cx="1732455"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8</xdr:col>
      <xdr:colOff>214647</xdr:colOff>
      <xdr:row>158</xdr:row>
      <xdr:rowOff>48847</xdr:rowOff>
    </xdr:from>
    <xdr:to>
      <xdr:col>9</xdr:col>
      <xdr:colOff>341923</xdr:colOff>
      <xdr:row>160</xdr:row>
      <xdr:rowOff>196761</xdr:rowOff>
    </xdr:to>
    <xdr:cxnSp macro="">
      <xdr:nvCxnSpPr>
        <xdr:cNvPr id="308" name="Straight Connector 307">
          <a:extLst>
            <a:ext uri="{FF2B5EF4-FFF2-40B4-BE49-F238E27FC236}">
              <a16:creationId xmlns:a16="http://schemas.microsoft.com/office/drawing/2014/main" id="{B61898AC-2FCC-D945-88B7-0492F62A4786}"/>
            </a:ext>
          </a:extLst>
        </xdr:cNvPr>
        <xdr:cNvCxnSpPr/>
      </xdr:nvCxnSpPr>
      <xdr:spPr>
        <a:xfrm>
          <a:off x="13517220577" y="32707385"/>
          <a:ext cx="952776" cy="55822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7</xdr:col>
      <xdr:colOff>160986</xdr:colOff>
      <xdr:row>160</xdr:row>
      <xdr:rowOff>180754</xdr:rowOff>
    </xdr:from>
    <xdr:to>
      <xdr:col>8</xdr:col>
      <xdr:colOff>228490</xdr:colOff>
      <xdr:row>166</xdr:row>
      <xdr:rowOff>116267</xdr:rowOff>
    </xdr:to>
    <xdr:cxnSp macro="">
      <xdr:nvCxnSpPr>
        <xdr:cNvPr id="309" name="Straight Connector 308">
          <a:extLst>
            <a:ext uri="{FF2B5EF4-FFF2-40B4-BE49-F238E27FC236}">
              <a16:creationId xmlns:a16="http://schemas.microsoft.com/office/drawing/2014/main" id="{FB845B17-6D92-D343-A715-63E9BD958438}"/>
            </a:ext>
          </a:extLst>
        </xdr:cNvPr>
        <xdr:cNvCxnSpPr/>
      </xdr:nvCxnSpPr>
      <xdr:spPr>
        <a:xfrm>
          <a:off x="13520890010" y="28921831"/>
          <a:ext cx="893004" cy="116643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698683</xdr:colOff>
      <xdr:row>158</xdr:row>
      <xdr:rowOff>158313</xdr:rowOff>
    </xdr:from>
    <xdr:ext cx="1894238" cy="143501"/>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7</xdr:col>
      <xdr:colOff>493547</xdr:colOff>
      <xdr:row>159</xdr:row>
      <xdr:rowOff>9427</xdr:rowOff>
    </xdr:from>
    <xdr:ext cx="160300" cy="1894238"/>
    <mc:AlternateContent xmlns:mc="http://schemas.openxmlformats.org/markup-compatibility/2006" xmlns:a14="http://schemas.microsoft.com/office/drawing/2010/main">
      <mc:Choice Requires="a14">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8</xdr:col>
      <xdr:colOff>394405</xdr:colOff>
      <xdr:row>158</xdr:row>
      <xdr:rowOff>20748</xdr:rowOff>
    </xdr:from>
    <xdr:ext cx="1894238" cy="143501"/>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5</xdr:col>
      <xdr:colOff>787928</xdr:colOff>
      <xdr:row>166</xdr:row>
      <xdr:rowOff>190678</xdr:rowOff>
    </xdr:from>
    <xdr:ext cx="1894238" cy="143501"/>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8</xdr:col>
      <xdr:colOff>201232</xdr:colOff>
      <xdr:row>160</xdr:row>
      <xdr:rowOff>196761</xdr:rowOff>
    </xdr:from>
    <xdr:to>
      <xdr:col>8</xdr:col>
      <xdr:colOff>232535</xdr:colOff>
      <xdr:row>166</xdr:row>
      <xdr:rowOff>125211</xdr:rowOff>
    </xdr:to>
    <xdr:cxnSp macro="">
      <xdr:nvCxnSpPr>
        <xdr:cNvPr id="314" name="Straight Connector 313">
          <a:extLst>
            <a:ext uri="{FF2B5EF4-FFF2-40B4-BE49-F238E27FC236}">
              <a16:creationId xmlns:a16="http://schemas.microsoft.com/office/drawing/2014/main" id="{C27D6471-BE43-734C-A46C-6A04382F942E}"/>
            </a:ext>
          </a:extLst>
        </xdr:cNvPr>
        <xdr:cNvCxnSpPr/>
      </xdr:nvCxnSpPr>
      <xdr:spPr>
        <a:xfrm>
          <a:off x="13520885965" y="28937838"/>
          <a:ext cx="31303" cy="11593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250422</xdr:colOff>
      <xdr:row>161</xdr:row>
      <xdr:rowOff>13415</xdr:rowOff>
    </xdr:from>
    <xdr:to>
      <xdr:col>9</xdr:col>
      <xdr:colOff>281725</xdr:colOff>
      <xdr:row>161</xdr:row>
      <xdr:rowOff>13415</xdr:rowOff>
    </xdr:to>
    <xdr:cxnSp macro="">
      <xdr:nvCxnSpPr>
        <xdr:cNvPr id="315" name="Straight Connector 314">
          <a:extLst>
            <a:ext uri="{FF2B5EF4-FFF2-40B4-BE49-F238E27FC236}">
              <a16:creationId xmlns:a16="http://schemas.microsoft.com/office/drawing/2014/main" id="{AB1AEEC3-4C99-684A-9DA5-911C4B19CBD1}"/>
            </a:ext>
          </a:extLst>
        </xdr:cNvPr>
        <xdr:cNvCxnSpPr/>
      </xdr:nvCxnSpPr>
      <xdr:spPr>
        <a:xfrm flipH="1">
          <a:off x="13519908698" y="28959646"/>
          <a:ext cx="95938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94791</xdr:colOff>
      <xdr:row>166</xdr:row>
      <xdr:rowOff>172791</xdr:rowOff>
    </xdr:from>
    <xdr:ext cx="1894238" cy="140872"/>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8</xdr:col>
      <xdr:colOff>470425</xdr:colOff>
      <xdr:row>160</xdr:row>
      <xdr:rowOff>154903</xdr:rowOff>
    </xdr:from>
    <xdr:ext cx="1894238" cy="140872"/>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5</xdr:col>
      <xdr:colOff>402492</xdr:colOff>
      <xdr:row>155</xdr:row>
      <xdr:rowOff>97692</xdr:rowOff>
    </xdr:from>
    <xdr:to>
      <xdr:col>9</xdr:col>
      <xdr:colOff>361462</xdr:colOff>
      <xdr:row>166</xdr:row>
      <xdr:rowOff>113323</xdr:rowOff>
    </xdr:to>
    <xdr:cxnSp macro="">
      <xdr:nvCxnSpPr>
        <xdr:cNvPr id="318" name="Straight Connector 317">
          <a:extLst>
            <a:ext uri="{FF2B5EF4-FFF2-40B4-BE49-F238E27FC236}">
              <a16:creationId xmlns:a16="http://schemas.microsoft.com/office/drawing/2014/main" id="{1BF88E15-D33B-EE44-81D1-11C2AD09AF88}"/>
            </a:ext>
          </a:extLst>
        </xdr:cNvPr>
        <xdr:cNvCxnSpPr/>
      </xdr:nvCxnSpPr>
      <xdr:spPr>
        <a:xfrm>
          <a:off x="13517201038" y="32140769"/>
          <a:ext cx="3514970" cy="2272323"/>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534871</xdr:colOff>
      <xdr:row>158</xdr:row>
      <xdr:rowOff>195263</xdr:rowOff>
    </xdr:from>
    <xdr:ext cx="1894238" cy="175433"/>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9</xdr:col>
      <xdr:colOff>336921</xdr:colOff>
      <xdr:row>153</xdr:row>
      <xdr:rowOff>177870</xdr:rowOff>
    </xdr:from>
    <xdr:to>
      <xdr:col>9</xdr:col>
      <xdr:colOff>353098</xdr:colOff>
      <xdr:row>168</xdr:row>
      <xdr:rowOff>198093</xdr:rowOff>
    </xdr:to>
    <xdr:cxnSp macro="">
      <xdr:nvCxnSpPr>
        <xdr:cNvPr id="320" name="Straight Arrow Connector 319">
          <a:extLst>
            <a:ext uri="{FF2B5EF4-FFF2-40B4-BE49-F238E27FC236}">
              <a16:creationId xmlns:a16="http://schemas.microsoft.com/office/drawing/2014/main" id="{D226D1C3-CDF5-A5CA-5A47-D48CD4F859FA}"/>
            </a:ext>
          </a:extLst>
        </xdr:cNvPr>
        <xdr:cNvCxnSpPr/>
      </xdr:nvCxnSpPr>
      <xdr:spPr>
        <a:xfrm flipV="1">
          <a:off x="13517209402" y="31791101"/>
          <a:ext cx="16177" cy="30975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135465</xdr:colOff>
      <xdr:row>165</xdr:row>
      <xdr:rowOff>114137</xdr:rowOff>
    </xdr:from>
    <xdr:ext cx="1894238" cy="143501"/>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1</xdr:col>
      <xdr:colOff>135465</xdr:colOff>
      <xdr:row>166</xdr:row>
      <xdr:rowOff>92051</xdr:rowOff>
    </xdr:from>
    <xdr:ext cx="1894238" cy="143501"/>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1</xdr:col>
      <xdr:colOff>128103</xdr:colOff>
      <xdr:row>167</xdr:row>
      <xdr:rowOff>58920</xdr:rowOff>
    </xdr:from>
    <xdr:ext cx="1894238" cy="143501"/>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2</xdr:col>
      <xdr:colOff>375479</xdr:colOff>
      <xdr:row>164</xdr:row>
      <xdr:rowOff>184058</xdr:rowOff>
    </xdr:from>
    <xdr:to>
      <xdr:col>2</xdr:col>
      <xdr:colOff>449102</xdr:colOff>
      <xdr:row>165</xdr:row>
      <xdr:rowOff>132521</xdr:rowOff>
    </xdr:to>
    <xdr:sp macro="" textlink="">
      <xdr:nvSpPr>
        <xdr:cNvPr id="326" name="Down Arrow 325">
          <a:extLst>
            <a:ext uri="{FF2B5EF4-FFF2-40B4-BE49-F238E27FC236}">
              <a16:creationId xmlns:a16="http://schemas.microsoft.com/office/drawing/2014/main" id="{C415B344-D615-97AA-9D6D-43AF6FDBDBE6}"/>
            </a:ext>
          </a:extLst>
        </xdr:cNvPr>
        <xdr:cNvSpPr/>
      </xdr:nvSpPr>
      <xdr:spPr>
        <a:xfrm>
          <a:off x="13508073391" y="33756232"/>
          <a:ext cx="73623" cy="15092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640521</xdr:colOff>
      <xdr:row>159</xdr:row>
      <xdr:rowOff>47855</xdr:rowOff>
    </xdr:from>
    <xdr:to>
      <xdr:col>8</xdr:col>
      <xdr:colOff>732550</xdr:colOff>
      <xdr:row>159</xdr:row>
      <xdr:rowOff>195101</xdr:rowOff>
    </xdr:to>
    <xdr:sp macro="" textlink="">
      <xdr:nvSpPr>
        <xdr:cNvPr id="327" name="Smiley Face 326">
          <a:extLst>
            <a:ext uri="{FF2B5EF4-FFF2-40B4-BE49-F238E27FC236}">
              <a16:creationId xmlns:a16="http://schemas.microsoft.com/office/drawing/2014/main" id="{07F33448-7D4C-637C-A0C8-9BBDBFE0179D}"/>
            </a:ext>
          </a:extLst>
        </xdr:cNvPr>
        <xdr:cNvSpPr/>
      </xdr:nvSpPr>
      <xdr:spPr>
        <a:xfrm>
          <a:off x="13502584783" y="32607710"/>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747379</xdr:colOff>
      <xdr:row>159</xdr:row>
      <xdr:rowOff>123850</xdr:rowOff>
    </xdr:from>
    <xdr:to>
      <xdr:col>9</xdr:col>
      <xdr:colOff>353391</xdr:colOff>
      <xdr:row>159</xdr:row>
      <xdr:rowOff>125159</xdr:rowOff>
    </xdr:to>
    <xdr:cxnSp macro="">
      <xdr:nvCxnSpPr>
        <xdr:cNvPr id="328" name="Straight Connector 327">
          <a:extLst>
            <a:ext uri="{FF2B5EF4-FFF2-40B4-BE49-F238E27FC236}">
              <a16:creationId xmlns:a16="http://schemas.microsoft.com/office/drawing/2014/main" id="{285929C9-46E3-165C-F5ED-75B7276755EA}"/>
            </a:ext>
          </a:extLst>
        </xdr:cNvPr>
        <xdr:cNvCxnSpPr/>
      </xdr:nvCxnSpPr>
      <xdr:spPr>
        <a:xfrm flipH="1">
          <a:off x="13502139362" y="32683705"/>
          <a:ext cx="430592" cy="130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161971</xdr:colOff>
      <xdr:row>159</xdr:row>
      <xdr:rowOff>47855</xdr:rowOff>
    </xdr:from>
    <xdr:ext cx="691020" cy="14216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10</m:t>
                    </m:r>
                  </m:oMath>
                </m:oMathPara>
              </a14:m>
              <a:endParaRPr lang="en-US" sz="900"/>
            </a:p>
          </xdr:txBody>
        </xdr:sp>
      </mc:Choice>
      <mc:Fallback xmlns="">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10</a:t>
              </a:r>
              <a:endParaRPr lang="en-US" sz="900"/>
            </a:p>
          </xdr:txBody>
        </xdr:sp>
      </mc:Fallback>
    </mc:AlternateContent>
    <xdr:clientData/>
  </xdr:oneCellAnchor>
  <xdr:twoCellAnchor>
    <xdr:from>
      <xdr:col>8</xdr:col>
      <xdr:colOff>688377</xdr:colOff>
      <xdr:row>159</xdr:row>
      <xdr:rowOff>150927</xdr:rowOff>
    </xdr:from>
    <xdr:to>
      <xdr:col>8</xdr:col>
      <xdr:colOff>692058</xdr:colOff>
      <xdr:row>166</xdr:row>
      <xdr:rowOff>88349</xdr:rowOff>
    </xdr:to>
    <xdr:cxnSp macro="">
      <xdr:nvCxnSpPr>
        <xdr:cNvPr id="332" name="Straight Connector 331">
          <a:extLst>
            <a:ext uri="{FF2B5EF4-FFF2-40B4-BE49-F238E27FC236}">
              <a16:creationId xmlns:a16="http://schemas.microsoft.com/office/drawing/2014/main" id="{A25D2E30-E66E-F1D7-9903-5814D63AC028}"/>
            </a:ext>
          </a:extLst>
        </xdr:cNvPr>
        <xdr:cNvCxnSpPr/>
      </xdr:nvCxnSpPr>
      <xdr:spPr>
        <a:xfrm flipV="1">
          <a:off x="13502625275" y="32710782"/>
          <a:ext cx="3681" cy="1354668"/>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724269</xdr:colOff>
      <xdr:row>166</xdr:row>
      <xdr:rowOff>147023</xdr:rowOff>
    </xdr:from>
    <xdr:ext cx="1894238" cy="14087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twoCellAnchor>
    <xdr:from>
      <xdr:col>0</xdr:col>
      <xdr:colOff>771634</xdr:colOff>
      <xdr:row>192</xdr:row>
      <xdr:rowOff>125210</xdr:rowOff>
    </xdr:from>
    <xdr:to>
      <xdr:col>5</xdr:col>
      <xdr:colOff>757848</xdr:colOff>
      <xdr:row>192</xdr:row>
      <xdr:rowOff>141389</xdr:rowOff>
    </xdr:to>
    <xdr:cxnSp macro="">
      <xdr:nvCxnSpPr>
        <xdr:cNvPr id="335" name="Straight Arrow Connector 334">
          <a:extLst>
            <a:ext uri="{FF2B5EF4-FFF2-40B4-BE49-F238E27FC236}">
              <a16:creationId xmlns:a16="http://schemas.microsoft.com/office/drawing/2014/main" id="{B06D9938-4619-F745-A78D-3631BB8DCF4D}"/>
            </a:ext>
          </a:extLst>
        </xdr:cNvPr>
        <xdr:cNvCxnSpPr/>
      </xdr:nvCxnSpPr>
      <xdr:spPr>
        <a:xfrm flipV="1">
          <a:off x="13501734905" y="34102311"/>
          <a:ext cx="4366794"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334732</xdr:colOff>
      <xdr:row>179</xdr:row>
      <xdr:rowOff>209</xdr:rowOff>
    </xdr:from>
    <xdr:ext cx="1732455"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192</xdr:row>
      <xdr:rowOff>24933</xdr:rowOff>
    </xdr:from>
    <xdr:ext cx="1732455" cy="172227"/>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4</xdr:col>
      <xdr:colOff>214647</xdr:colOff>
      <xdr:row>184</xdr:row>
      <xdr:rowOff>48847</xdr:rowOff>
    </xdr:from>
    <xdr:to>
      <xdr:col>5</xdr:col>
      <xdr:colOff>341923</xdr:colOff>
      <xdr:row>186</xdr:row>
      <xdr:rowOff>196761</xdr:rowOff>
    </xdr:to>
    <xdr:cxnSp macro="">
      <xdr:nvCxnSpPr>
        <xdr:cNvPr id="338" name="Straight Connector 337">
          <a:extLst>
            <a:ext uri="{FF2B5EF4-FFF2-40B4-BE49-F238E27FC236}">
              <a16:creationId xmlns:a16="http://schemas.microsoft.com/office/drawing/2014/main" id="{CDC15D05-DFD3-EB42-9DD1-612C834AAB88}"/>
            </a:ext>
          </a:extLst>
        </xdr:cNvPr>
        <xdr:cNvCxnSpPr/>
      </xdr:nvCxnSpPr>
      <xdr:spPr>
        <a:xfrm>
          <a:off x="13502150830" y="32406238"/>
          <a:ext cx="951856" cy="55284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160986</xdr:colOff>
      <xdr:row>186</xdr:row>
      <xdr:rowOff>180754</xdr:rowOff>
    </xdr:from>
    <xdr:to>
      <xdr:col>4</xdr:col>
      <xdr:colOff>228490</xdr:colOff>
      <xdr:row>192</xdr:row>
      <xdr:rowOff>116267</xdr:rowOff>
    </xdr:to>
    <xdr:cxnSp macro="">
      <xdr:nvCxnSpPr>
        <xdr:cNvPr id="339" name="Straight Connector 338">
          <a:extLst>
            <a:ext uri="{FF2B5EF4-FFF2-40B4-BE49-F238E27FC236}">
              <a16:creationId xmlns:a16="http://schemas.microsoft.com/office/drawing/2014/main" id="{AD7143ED-C19C-0F45-8C02-32AD5EE2AB2B}"/>
            </a:ext>
          </a:extLst>
        </xdr:cNvPr>
        <xdr:cNvCxnSpPr/>
      </xdr:nvCxnSpPr>
      <xdr:spPr>
        <a:xfrm>
          <a:off x="13503088843" y="32943073"/>
          <a:ext cx="1046693" cy="1150295"/>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577204</xdr:colOff>
      <xdr:row>184</xdr:row>
      <xdr:rowOff>132545</xdr:rowOff>
    </xdr:from>
    <xdr:ext cx="1894238" cy="143501"/>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3</xdr:col>
      <xdr:colOff>408880</xdr:colOff>
      <xdr:row>184</xdr:row>
      <xdr:rowOff>138266</xdr:rowOff>
    </xdr:from>
    <xdr:ext cx="160300" cy="1894238"/>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4</xdr:col>
      <xdr:colOff>394405</xdr:colOff>
      <xdr:row>184</xdr:row>
      <xdr:rowOff>20748</xdr:rowOff>
    </xdr:from>
    <xdr:ext cx="1894238" cy="143501"/>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1</xdr:col>
      <xdr:colOff>787928</xdr:colOff>
      <xdr:row>192</xdr:row>
      <xdr:rowOff>190678</xdr:rowOff>
    </xdr:from>
    <xdr:ext cx="1894238" cy="143501"/>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4</xdr:col>
      <xdr:colOff>201232</xdr:colOff>
      <xdr:row>186</xdr:row>
      <xdr:rowOff>196761</xdr:rowOff>
    </xdr:from>
    <xdr:to>
      <xdr:col>4</xdr:col>
      <xdr:colOff>232535</xdr:colOff>
      <xdr:row>192</xdr:row>
      <xdr:rowOff>125211</xdr:rowOff>
    </xdr:to>
    <xdr:cxnSp macro="">
      <xdr:nvCxnSpPr>
        <xdr:cNvPr id="344" name="Straight Connector 343">
          <a:extLst>
            <a:ext uri="{FF2B5EF4-FFF2-40B4-BE49-F238E27FC236}">
              <a16:creationId xmlns:a16="http://schemas.microsoft.com/office/drawing/2014/main" id="{71366456-C039-9A4D-AE79-300479B02FD6}"/>
            </a:ext>
          </a:extLst>
        </xdr:cNvPr>
        <xdr:cNvCxnSpPr/>
      </xdr:nvCxnSpPr>
      <xdr:spPr>
        <a:xfrm>
          <a:off x="13503084798" y="32959080"/>
          <a:ext cx="31303" cy="114323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250422</xdr:colOff>
      <xdr:row>187</xdr:row>
      <xdr:rowOff>13415</xdr:rowOff>
    </xdr:from>
    <xdr:to>
      <xdr:col>5</xdr:col>
      <xdr:colOff>281725</xdr:colOff>
      <xdr:row>187</xdr:row>
      <xdr:rowOff>13415</xdr:rowOff>
    </xdr:to>
    <xdr:cxnSp macro="">
      <xdr:nvCxnSpPr>
        <xdr:cNvPr id="345" name="Straight Connector 344">
          <a:extLst>
            <a:ext uri="{FF2B5EF4-FFF2-40B4-BE49-F238E27FC236}">
              <a16:creationId xmlns:a16="http://schemas.microsoft.com/office/drawing/2014/main" id="{74E5E7BC-B7FA-0A44-B294-D58792BB47CF}"/>
            </a:ext>
          </a:extLst>
        </xdr:cNvPr>
        <xdr:cNvCxnSpPr/>
      </xdr:nvCxnSpPr>
      <xdr:spPr>
        <a:xfrm flipH="1">
          <a:off x="13502211028" y="32978198"/>
          <a:ext cx="855883"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94791</xdr:colOff>
      <xdr:row>192</xdr:row>
      <xdr:rowOff>172791</xdr:rowOff>
    </xdr:from>
    <xdr:ext cx="1894238" cy="140872"/>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4</xdr:col>
      <xdr:colOff>470425</xdr:colOff>
      <xdr:row>186</xdr:row>
      <xdr:rowOff>154903</xdr:rowOff>
    </xdr:from>
    <xdr:ext cx="1894238" cy="140872"/>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1</xdr:col>
      <xdr:colOff>402492</xdr:colOff>
      <xdr:row>181</xdr:row>
      <xdr:rowOff>174625</xdr:rowOff>
    </xdr:from>
    <xdr:to>
      <xdr:col>5</xdr:col>
      <xdr:colOff>333375</xdr:colOff>
      <xdr:row>192</xdr:row>
      <xdr:rowOff>113323</xdr:rowOff>
    </xdr:to>
    <xdr:cxnSp macro="">
      <xdr:nvCxnSpPr>
        <xdr:cNvPr id="348" name="Straight Connector 347">
          <a:extLst>
            <a:ext uri="{FF2B5EF4-FFF2-40B4-BE49-F238E27FC236}">
              <a16:creationId xmlns:a16="http://schemas.microsoft.com/office/drawing/2014/main" id="{92EE648E-2E29-2449-8F0C-764DC75FB606}"/>
            </a:ext>
          </a:extLst>
        </xdr:cNvPr>
        <xdr:cNvCxnSpPr/>
      </xdr:nvCxnSpPr>
      <xdr:spPr>
        <a:xfrm>
          <a:off x="13520785125" y="37131625"/>
          <a:ext cx="3232883" cy="216516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534871</xdr:colOff>
      <xdr:row>184</xdr:row>
      <xdr:rowOff>195263</xdr:rowOff>
    </xdr:from>
    <xdr:ext cx="1894238" cy="175433"/>
    <mc:AlternateContent xmlns:mc="http://schemas.openxmlformats.org/markup-compatibility/2006" xmlns:a14="http://schemas.microsoft.com/office/drawing/2010/main">
      <mc:Choice Requires="a14">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5</xdr:col>
      <xdr:colOff>336921</xdr:colOff>
      <xdr:row>179</xdr:row>
      <xdr:rowOff>177870</xdr:rowOff>
    </xdr:from>
    <xdr:to>
      <xdr:col>5</xdr:col>
      <xdr:colOff>353098</xdr:colOff>
      <xdr:row>194</xdr:row>
      <xdr:rowOff>198093</xdr:rowOff>
    </xdr:to>
    <xdr:cxnSp macro="">
      <xdr:nvCxnSpPr>
        <xdr:cNvPr id="350" name="Straight Arrow Connector 349">
          <a:extLst>
            <a:ext uri="{FF2B5EF4-FFF2-40B4-BE49-F238E27FC236}">
              <a16:creationId xmlns:a16="http://schemas.microsoft.com/office/drawing/2014/main" id="{F3AC83B0-730C-284F-A2DA-E6510210E7D5}"/>
            </a:ext>
          </a:extLst>
        </xdr:cNvPr>
        <xdr:cNvCxnSpPr/>
      </xdr:nvCxnSpPr>
      <xdr:spPr>
        <a:xfrm flipV="1">
          <a:off x="13502139655" y="31522942"/>
          <a:ext cx="16177" cy="30571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618434</xdr:colOff>
      <xdr:row>189</xdr:row>
      <xdr:rowOff>25769</xdr:rowOff>
    </xdr:from>
    <xdr:to>
      <xdr:col>3</xdr:col>
      <xdr:colOff>710463</xdr:colOff>
      <xdr:row>189</xdr:row>
      <xdr:rowOff>173015</xdr:rowOff>
    </xdr:to>
    <xdr:sp macro="" textlink="">
      <xdr:nvSpPr>
        <xdr:cNvPr id="351" name="Smiley Face 350">
          <a:extLst>
            <a:ext uri="{FF2B5EF4-FFF2-40B4-BE49-F238E27FC236}">
              <a16:creationId xmlns:a16="http://schemas.microsoft.com/office/drawing/2014/main" id="{8A491959-F06A-F14A-906D-16CB0B1D7E6E}"/>
            </a:ext>
          </a:extLst>
        </xdr:cNvPr>
        <xdr:cNvSpPr/>
      </xdr:nvSpPr>
      <xdr:spPr>
        <a:xfrm>
          <a:off x="13506987450" y="38688986"/>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728973</xdr:colOff>
      <xdr:row>189</xdr:row>
      <xdr:rowOff>120168</xdr:rowOff>
    </xdr:from>
    <xdr:to>
      <xdr:col>5</xdr:col>
      <xdr:colOff>312898</xdr:colOff>
      <xdr:row>189</xdr:row>
      <xdr:rowOff>128841</xdr:rowOff>
    </xdr:to>
    <xdr:cxnSp macro="">
      <xdr:nvCxnSpPr>
        <xdr:cNvPr id="352" name="Straight Connector 351">
          <a:extLst>
            <a:ext uri="{FF2B5EF4-FFF2-40B4-BE49-F238E27FC236}">
              <a16:creationId xmlns:a16="http://schemas.microsoft.com/office/drawing/2014/main" id="{76CBF91A-13FD-0F4D-89A1-F13D318BA4E8}"/>
            </a:ext>
          </a:extLst>
        </xdr:cNvPr>
        <xdr:cNvCxnSpPr/>
      </xdr:nvCxnSpPr>
      <xdr:spPr>
        <a:xfrm flipH="1">
          <a:off x="13505735855" y="38783385"/>
          <a:ext cx="1233085" cy="86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173014</xdr:colOff>
      <xdr:row>189</xdr:row>
      <xdr:rowOff>73624</xdr:rowOff>
    </xdr:from>
    <xdr:ext cx="1740152" cy="140872"/>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=50−1.25∗35=6.25</m:t>
                    </m:r>
                  </m:oMath>
                </m:oMathPara>
              </a14:m>
              <a:endParaRPr lang="en-US" sz="900"/>
            </a:p>
          </xdr:txBody>
        </xdr:sp>
      </mc:Choice>
      <mc:Fallback xmlns="">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𝑌=50−1.25∗35=6.25</a:t>
              </a:r>
              <a:endParaRPr lang="en-US" sz="900"/>
            </a:p>
          </xdr:txBody>
        </xdr:sp>
      </mc:Fallback>
    </mc:AlternateContent>
    <xdr:clientData/>
  </xdr:oneCellAnchor>
  <xdr:oneCellAnchor>
    <xdr:from>
      <xdr:col>3</xdr:col>
      <xdr:colOff>724269</xdr:colOff>
      <xdr:row>192</xdr:row>
      <xdr:rowOff>147023</xdr:rowOff>
    </xdr:from>
    <xdr:ext cx="1894238" cy="140872"/>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oneCellAnchor>
    <xdr:from>
      <xdr:col>2</xdr:col>
      <xdr:colOff>510762</xdr:colOff>
      <xdr:row>192</xdr:row>
      <xdr:rowOff>161747</xdr:rowOff>
    </xdr:from>
    <xdr:ext cx="1894238" cy="14087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35</m:t>
                    </m:r>
                  </m:oMath>
                </m:oMathPara>
              </a14:m>
              <a:endParaRPr lang="en-US" sz="900"/>
            </a:p>
          </xdr:txBody>
        </xdr:sp>
      </mc:Choice>
      <mc:Fallback xmlns="">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35</a:t>
              </a:r>
              <a:endParaRPr lang="en-US" sz="900"/>
            </a:p>
          </xdr:txBody>
        </xdr:sp>
      </mc:Fallback>
    </mc:AlternateContent>
    <xdr:clientData/>
  </xdr:oneCellAnchor>
  <xdr:twoCellAnchor>
    <xdr:from>
      <xdr:col>3</xdr:col>
      <xdr:colOff>647884</xdr:colOff>
      <xdr:row>189</xdr:row>
      <xdr:rowOff>173014</xdr:rowOff>
    </xdr:from>
    <xdr:to>
      <xdr:col>3</xdr:col>
      <xdr:colOff>658928</xdr:colOff>
      <xdr:row>192</xdr:row>
      <xdr:rowOff>121479</xdr:rowOff>
    </xdr:to>
    <xdr:cxnSp macro="">
      <xdr:nvCxnSpPr>
        <xdr:cNvPr id="357" name="Straight Connector 356">
          <a:extLst>
            <a:ext uri="{FF2B5EF4-FFF2-40B4-BE49-F238E27FC236}">
              <a16:creationId xmlns:a16="http://schemas.microsoft.com/office/drawing/2014/main" id="{CC41A429-4783-584E-DE62-9B8AE63357E2}"/>
            </a:ext>
          </a:extLst>
        </xdr:cNvPr>
        <xdr:cNvCxnSpPr/>
      </xdr:nvCxnSpPr>
      <xdr:spPr>
        <a:xfrm flipH="1" flipV="1">
          <a:off x="13507038985" y="38836231"/>
          <a:ext cx="11044" cy="55585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469900</xdr:colOff>
      <xdr:row>36</xdr:row>
      <xdr:rowOff>107950</xdr:rowOff>
    </xdr:from>
    <xdr:to>
      <xdr:col>2</xdr:col>
      <xdr:colOff>469900</xdr:colOff>
      <xdr:row>47</xdr:row>
      <xdr:rowOff>31750</xdr:rowOff>
    </xdr:to>
    <xdr:cxnSp macro="">
      <xdr:nvCxnSpPr>
        <xdr:cNvPr id="3" name="Straight Arrow Connector 2">
          <a:extLst>
            <a:ext uri="{FF2B5EF4-FFF2-40B4-BE49-F238E27FC236}">
              <a16:creationId xmlns:a16="http://schemas.microsoft.com/office/drawing/2014/main" id="{016EEF46-E6CF-FB7A-6A8E-0895E8A5D2D4}"/>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44</xdr:row>
      <xdr:rowOff>88900</xdr:rowOff>
    </xdr:from>
    <xdr:to>
      <xdr:col>2</xdr:col>
      <xdr:colOff>819150</xdr:colOff>
      <xdr:row>44</xdr:row>
      <xdr:rowOff>107950</xdr:rowOff>
    </xdr:to>
    <xdr:cxnSp macro="">
      <xdr:nvCxnSpPr>
        <xdr:cNvPr id="4" name="Straight Arrow Connector 3">
          <a:extLst>
            <a:ext uri="{FF2B5EF4-FFF2-40B4-BE49-F238E27FC236}">
              <a16:creationId xmlns:a16="http://schemas.microsoft.com/office/drawing/2014/main" id="{B0CAD6C2-6577-28CC-8059-8F605B3BDC9E}"/>
            </a:ext>
          </a:extLst>
        </xdr:cNvPr>
        <xdr:cNvCxnSpPr/>
      </xdr:nvCxnSpPr>
      <xdr:spPr>
        <a:xfrm>
          <a:off x="13522521850" y="67945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39</xdr:row>
      <xdr:rowOff>95250</xdr:rowOff>
    </xdr:from>
    <xdr:to>
      <xdr:col>2</xdr:col>
      <xdr:colOff>469900</xdr:colOff>
      <xdr:row>44</xdr:row>
      <xdr:rowOff>88900</xdr:rowOff>
    </xdr:to>
    <xdr:cxnSp macro="">
      <xdr:nvCxnSpPr>
        <xdr:cNvPr id="8" name="Straight Connector 7">
          <a:extLst>
            <a:ext uri="{FF2B5EF4-FFF2-40B4-BE49-F238E27FC236}">
              <a16:creationId xmlns:a16="http://schemas.microsoft.com/office/drawing/2014/main" id="{96E05645-B568-0B48-9392-C1602EE36E72}"/>
            </a:ext>
          </a:extLst>
        </xdr:cNvPr>
        <xdr:cNvCxnSpPr/>
      </xdr:nvCxnSpPr>
      <xdr:spPr>
        <a:xfrm>
          <a:off x="13522871100" y="59880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377523</xdr:colOff>
      <xdr:row>39</xdr:row>
      <xdr:rowOff>12852</xdr:rowOff>
    </xdr:from>
    <xdr:ext cx="1000243"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635083</xdr:colOff>
      <xdr:row>38</xdr:row>
      <xdr:rowOff>182657</xdr:rowOff>
    </xdr:from>
    <xdr:ext cx="172227" cy="1000243"/>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6</xdr:col>
      <xdr:colOff>469900</xdr:colOff>
      <xdr:row>36</xdr:row>
      <xdr:rowOff>107950</xdr:rowOff>
    </xdr:from>
    <xdr:to>
      <xdr:col>6</xdr:col>
      <xdr:colOff>469900</xdr:colOff>
      <xdr:row>47</xdr:row>
      <xdr:rowOff>31750</xdr:rowOff>
    </xdr:to>
    <xdr:cxnSp macro="">
      <xdr:nvCxnSpPr>
        <xdr:cNvPr id="13" name="Straight Arrow Connector 12">
          <a:extLst>
            <a:ext uri="{FF2B5EF4-FFF2-40B4-BE49-F238E27FC236}">
              <a16:creationId xmlns:a16="http://schemas.microsoft.com/office/drawing/2014/main" id="{1682AFAD-79EA-514E-8DC0-8039F7690445}"/>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44</xdr:row>
      <xdr:rowOff>88900</xdr:rowOff>
    </xdr:from>
    <xdr:to>
      <xdr:col>6</xdr:col>
      <xdr:colOff>819150</xdr:colOff>
      <xdr:row>44</xdr:row>
      <xdr:rowOff>107950</xdr:rowOff>
    </xdr:to>
    <xdr:cxnSp macro="">
      <xdr:nvCxnSpPr>
        <xdr:cNvPr id="14" name="Straight Arrow Connector 13">
          <a:extLst>
            <a:ext uri="{FF2B5EF4-FFF2-40B4-BE49-F238E27FC236}">
              <a16:creationId xmlns:a16="http://schemas.microsoft.com/office/drawing/2014/main" id="{E56362B0-1838-3445-8BAB-7CA2A986A5D0}"/>
            </a:ext>
          </a:extLst>
        </xdr:cNvPr>
        <xdr:cNvCxnSpPr/>
      </xdr:nvCxnSpPr>
      <xdr:spPr>
        <a:xfrm>
          <a:off x="13522521850" y="6997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40</xdr:row>
      <xdr:rowOff>139700</xdr:rowOff>
    </xdr:from>
    <xdr:to>
      <xdr:col>6</xdr:col>
      <xdr:colOff>450850</xdr:colOff>
      <xdr:row>44</xdr:row>
      <xdr:rowOff>88900</xdr:rowOff>
    </xdr:to>
    <xdr:cxnSp macro="">
      <xdr:nvCxnSpPr>
        <xdr:cNvPr id="15" name="Straight Connector 14">
          <a:extLst>
            <a:ext uri="{FF2B5EF4-FFF2-40B4-BE49-F238E27FC236}">
              <a16:creationId xmlns:a16="http://schemas.microsoft.com/office/drawing/2014/main" id="{BFA3E453-8ABC-6E4B-AD44-26FFDDF16EF7}"/>
            </a:ext>
          </a:extLst>
        </xdr:cNvPr>
        <xdr:cNvCxnSpPr/>
      </xdr:nvCxnSpPr>
      <xdr:spPr>
        <a:xfrm>
          <a:off x="13519588150" y="6261100"/>
          <a:ext cx="1003300" cy="7620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120651</xdr:colOff>
      <xdr:row>39</xdr:row>
      <xdr:rowOff>184150</xdr:rowOff>
    </xdr:from>
    <xdr:ext cx="100024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194734</xdr:colOff>
      <xdr:row>41</xdr:row>
      <xdr:rowOff>132173</xdr:rowOff>
    </xdr:from>
    <xdr:ext cx="100024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twoCellAnchor>
    <xdr:from>
      <xdr:col>2</xdr:col>
      <xdr:colOff>469900</xdr:colOff>
      <xdr:row>65</xdr:row>
      <xdr:rowOff>107950</xdr:rowOff>
    </xdr:from>
    <xdr:to>
      <xdr:col>2</xdr:col>
      <xdr:colOff>469900</xdr:colOff>
      <xdr:row>76</xdr:row>
      <xdr:rowOff>31750</xdr:rowOff>
    </xdr:to>
    <xdr:cxnSp macro="">
      <xdr:nvCxnSpPr>
        <xdr:cNvPr id="20" name="Straight Arrow Connector 19">
          <a:extLst>
            <a:ext uri="{FF2B5EF4-FFF2-40B4-BE49-F238E27FC236}">
              <a16:creationId xmlns:a16="http://schemas.microsoft.com/office/drawing/2014/main" id="{D1F86CE9-E073-1E4F-8AC7-470E7C847C1F}"/>
            </a:ext>
          </a:extLst>
        </xdr:cNvPr>
        <xdr:cNvCxnSpPr/>
      </xdr:nvCxnSpPr>
      <xdr:spPr>
        <a:xfrm flipV="1">
          <a:off x="13522871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73</xdr:row>
      <xdr:rowOff>88900</xdr:rowOff>
    </xdr:from>
    <xdr:to>
      <xdr:col>2</xdr:col>
      <xdr:colOff>819150</xdr:colOff>
      <xdr:row>73</xdr:row>
      <xdr:rowOff>107950</xdr:rowOff>
    </xdr:to>
    <xdr:cxnSp macro="">
      <xdr:nvCxnSpPr>
        <xdr:cNvPr id="21" name="Straight Arrow Connector 20">
          <a:extLst>
            <a:ext uri="{FF2B5EF4-FFF2-40B4-BE49-F238E27FC236}">
              <a16:creationId xmlns:a16="http://schemas.microsoft.com/office/drawing/2014/main" id="{1837A202-E24B-194E-BEA1-EE1D0C5D7DE8}"/>
            </a:ext>
          </a:extLst>
        </xdr:cNvPr>
        <xdr:cNvCxnSpPr/>
      </xdr:nvCxnSpPr>
      <xdr:spPr>
        <a:xfrm>
          <a:off x="13522521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68</xdr:row>
      <xdr:rowOff>95250</xdr:rowOff>
    </xdr:from>
    <xdr:to>
      <xdr:col>2</xdr:col>
      <xdr:colOff>469900</xdr:colOff>
      <xdr:row>73</xdr:row>
      <xdr:rowOff>88900</xdr:rowOff>
    </xdr:to>
    <xdr:cxnSp macro="">
      <xdr:nvCxnSpPr>
        <xdr:cNvPr id="22" name="Straight Connector 21">
          <a:extLst>
            <a:ext uri="{FF2B5EF4-FFF2-40B4-BE49-F238E27FC236}">
              <a16:creationId xmlns:a16="http://schemas.microsoft.com/office/drawing/2014/main" id="{75FBB7A1-D508-D94B-91CF-4DCA8E08D18F}"/>
            </a:ext>
          </a:extLst>
        </xdr:cNvPr>
        <xdr:cNvCxnSpPr/>
      </xdr:nvCxnSpPr>
      <xdr:spPr>
        <a:xfrm>
          <a:off x="13522871100" y="60134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67</xdr:row>
      <xdr:rowOff>190500</xdr:rowOff>
    </xdr:from>
    <xdr:ext cx="100024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66</xdr:row>
      <xdr:rowOff>57150</xdr:rowOff>
    </xdr:from>
    <xdr:ext cx="1000243"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248984</xdr:colOff>
      <xdr:row>73</xdr:row>
      <xdr:rowOff>128490</xdr:rowOff>
    </xdr:from>
    <xdr:ext cx="100024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137820</xdr:colOff>
      <xdr:row>70</xdr:row>
      <xdr:rowOff>122336</xdr:rowOff>
    </xdr:from>
    <xdr:ext cx="100024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768703</xdr:colOff>
      <xdr:row>71</xdr:row>
      <xdr:rowOff>17953</xdr:rowOff>
    </xdr:from>
    <xdr:to>
      <xdr:col>1</xdr:col>
      <xdr:colOff>770231</xdr:colOff>
      <xdr:row>73</xdr:row>
      <xdr:rowOff>81453</xdr:rowOff>
    </xdr:to>
    <xdr:cxnSp macro="">
      <xdr:nvCxnSpPr>
        <xdr:cNvPr id="29" name="Straight Connector 28">
          <a:extLst>
            <a:ext uri="{FF2B5EF4-FFF2-40B4-BE49-F238E27FC236}">
              <a16:creationId xmlns:a16="http://schemas.microsoft.com/office/drawing/2014/main" id="{D1BC2D18-47BD-B1FC-C22B-B50799A4E9EF}"/>
            </a:ext>
          </a:extLst>
        </xdr:cNvPr>
        <xdr:cNvCxnSpPr/>
      </xdr:nvCxnSpPr>
      <xdr:spPr>
        <a:xfrm flipH="1" flipV="1">
          <a:off x="13549083195" y="15783200"/>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3920</xdr:colOff>
      <xdr:row>70</xdr:row>
      <xdr:rowOff>183680</xdr:rowOff>
    </xdr:from>
    <xdr:to>
      <xdr:col>6</xdr:col>
      <xdr:colOff>427842</xdr:colOff>
      <xdr:row>70</xdr:row>
      <xdr:rowOff>190030</xdr:rowOff>
    </xdr:to>
    <xdr:cxnSp macro="">
      <xdr:nvCxnSpPr>
        <xdr:cNvPr id="30" name="Straight Connector 29">
          <a:extLst>
            <a:ext uri="{FF2B5EF4-FFF2-40B4-BE49-F238E27FC236}">
              <a16:creationId xmlns:a16="http://schemas.microsoft.com/office/drawing/2014/main" id="{08EE2FCA-85E9-0140-5862-772A9A2B5785}"/>
            </a:ext>
          </a:extLst>
        </xdr:cNvPr>
        <xdr:cNvCxnSpPr/>
      </xdr:nvCxnSpPr>
      <xdr:spPr>
        <a:xfrm>
          <a:off x="13545290245" y="1574510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664711</xdr:colOff>
      <xdr:row>70</xdr:row>
      <xdr:rowOff>100110</xdr:rowOff>
    </xdr:from>
    <xdr:to>
      <xdr:col>2</xdr:col>
      <xdr:colOff>17011</xdr:colOff>
      <xdr:row>71</xdr:row>
      <xdr:rowOff>106460</xdr:rowOff>
    </xdr:to>
    <xdr:sp macro="" textlink="">
      <xdr:nvSpPr>
        <xdr:cNvPr id="32" name="Oval 31">
          <a:extLst>
            <a:ext uri="{FF2B5EF4-FFF2-40B4-BE49-F238E27FC236}">
              <a16:creationId xmlns:a16="http://schemas.microsoft.com/office/drawing/2014/main" id="{E2FB240F-711F-DDC8-0A92-B137B9469CE1}"/>
            </a:ext>
          </a:extLst>
        </xdr:cNvPr>
        <xdr:cNvSpPr/>
      </xdr:nvSpPr>
      <xdr:spPr>
        <a:xfrm>
          <a:off x="13549009347" y="15661530"/>
          <a:ext cx="179368"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463550</xdr:colOff>
      <xdr:row>79</xdr:row>
      <xdr:rowOff>12700</xdr:rowOff>
    </xdr:from>
    <xdr:ext cx="1432044"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=600−300=300</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300=300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34" name="Straight Arrow Connector 33">
          <a:extLst>
            <a:ext uri="{FF2B5EF4-FFF2-40B4-BE49-F238E27FC236}">
              <a16:creationId xmlns:a16="http://schemas.microsoft.com/office/drawing/2014/main" id="{272A91B2-A8BE-004B-9EFE-05DA92713BB7}"/>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35" name="Straight Arrow Connector 34">
          <a:extLst>
            <a:ext uri="{FF2B5EF4-FFF2-40B4-BE49-F238E27FC236}">
              <a16:creationId xmlns:a16="http://schemas.microsoft.com/office/drawing/2014/main" id="{2BA974B0-7AEA-7F42-A867-99011322F25C}"/>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335218</xdr:colOff>
      <xdr:row>73</xdr:row>
      <xdr:rowOff>124570</xdr:rowOff>
    </xdr:from>
    <xdr:ext cx="100024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115241</xdr:colOff>
      <xdr:row>70</xdr:row>
      <xdr:rowOff>103677</xdr:rowOff>
    </xdr:from>
    <xdr:ext cx="100024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803981</xdr:colOff>
      <xdr:row>71</xdr:row>
      <xdr:rowOff>29712</xdr:rowOff>
    </xdr:from>
    <xdr:to>
      <xdr:col>5</xdr:col>
      <xdr:colOff>805509</xdr:colOff>
      <xdr:row>73</xdr:row>
      <xdr:rowOff>93212</xdr:rowOff>
    </xdr:to>
    <xdr:cxnSp macro="">
      <xdr:nvCxnSpPr>
        <xdr:cNvPr id="42" name="Straight Connector 41">
          <a:extLst>
            <a:ext uri="{FF2B5EF4-FFF2-40B4-BE49-F238E27FC236}">
              <a16:creationId xmlns:a16="http://schemas.microsoft.com/office/drawing/2014/main" id="{AFF01559-3C5F-0145-BEAE-CDF9A42A085B}"/>
            </a:ext>
          </a:extLst>
        </xdr:cNvPr>
        <xdr:cNvCxnSpPr/>
      </xdr:nvCxnSpPr>
      <xdr:spPr>
        <a:xfrm flipH="1" flipV="1">
          <a:off x="13545739645" y="15794959"/>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811388</xdr:colOff>
      <xdr:row>70</xdr:row>
      <xdr:rowOff>199358</xdr:rowOff>
    </xdr:from>
    <xdr:to>
      <xdr:col>2</xdr:col>
      <xdr:colOff>408242</xdr:colOff>
      <xdr:row>71</xdr:row>
      <xdr:rowOff>1881</xdr:rowOff>
    </xdr:to>
    <xdr:cxnSp macro="">
      <xdr:nvCxnSpPr>
        <xdr:cNvPr id="43" name="Straight Connector 42">
          <a:extLst>
            <a:ext uri="{FF2B5EF4-FFF2-40B4-BE49-F238E27FC236}">
              <a16:creationId xmlns:a16="http://schemas.microsoft.com/office/drawing/2014/main" id="{CA667C85-EE40-AF4E-897D-3F9F2F9CD507}"/>
            </a:ext>
          </a:extLst>
        </xdr:cNvPr>
        <xdr:cNvCxnSpPr/>
      </xdr:nvCxnSpPr>
      <xdr:spPr>
        <a:xfrm>
          <a:off x="13548618116" y="15760778"/>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703910</xdr:colOff>
      <xdr:row>70</xdr:row>
      <xdr:rowOff>76592</xdr:rowOff>
    </xdr:from>
    <xdr:to>
      <xdr:col>6</xdr:col>
      <xdr:colOff>56210</xdr:colOff>
      <xdr:row>71</xdr:row>
      <xdr:rowOff>82942</xdr:rowOff>
    </xdr:to>
    <xdr:sp macro="" textlink="">
      <xdr:nvSpPr>
        <xdr:cNvPr id="44" name="Oval 43">
          <a:extLst>
            <a:ext uri="{FF2B5EF4-FFF2-40B4-BE49-F238E27FC236}">
              <a16:creationId xmlns:a16="http://schemas.microsoft.com/office/drawing/2014/main" id="{D4EC110C-F6EE-3F41-844E-ACDCF79C19DC}"/>
            </a:ext>
          </a:extLst>
        </xdr:cNvPr>
        <xdr:cNvSpPr/>
      </xdr:nvSpPr>
      <xdr:spPr>
        <a:xfrm>
          <a:off x="13545661877" y="15638012"/>
          <a:ext cx="179367"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152400</xdr:colOff>
      <xdr:row>78</xdr:row>
      <xdr:rowOff>133350</xdr:rowOff>
    </xdr:from>
    <xdr:ext cx="1857494"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=400−0.5∗400=200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0.5∗400=200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52" name="Straight Arrow Connector 51">
          <a:extLst>
            <a:ext uri="{FF2B5EF4-FFF2-40B4-BE49-F238E27FC236}">
              <a16:creationId xmlns:a16="http://schemas.microsoft.com/office/drawing/2014/main" id="{46D1BFB4-1BB1-854D-AAFC-CE925AE0D59E}"/>
            </a:ext>
          </a:extLst>
        </xdr:cNvPr>
        <xdr:cNvCxnSpPr/>
      </xdr:nvCxnSpPr>
      <xdr:spPr>
        <a:xfrm flipV="1">
          <a:off x="13519569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53" name="Straight Arrow Connector 52">
          <a:extLst>
            <a:ext uri="{FF2B5EF4-FFF2-40B4-BE49-F238E27FC236}">
              <a16:creationId xmlns:a16="http://schemas.microsoft.com/office/drawing/2014/main" id="{72FA21D1-5DEB-BD4D-8408-F18E45BF466E}"/>
            </a:ext>
          </a:extLst>
        </xdr:cNvPr>
        <xdr:cNvCxnSpPr/>
      </xdr:nvCxnSpPr>
      <xdr:spPr>
        <a:xfrm>
          <a:off x="13519219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68</xdr:row>
      <xdr:rowOff>95250</xdr:rowOff>
    </xdr:from>
    <xdr:to>
      <xdr:col>6</xdr:col>
      <xdr:colOff>457200</xdr:colOff>
      <xdr:row>73</xdr:row>
      <xdr:rowOff>88900</xdr:rowOff>
    </xdr:to>
    <xdr:cxnSp macro="">
      <xdr:nvCxnSpPr>
        <xdr:cNvPr id="54" name="Straight Connector 53">
          <a:extLst>
            <a:ext uri="{FF2B5EF4-FFF2-40B4-BE49-F238E27FC236}">
              <a16:creationId xmlns:a16="http://schemas.microsoft.com/office/drawing/2014/main" id="{F20D5C01-DAFF-D248-BA5B-830B34BB7071}"/>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68</xdr:row>
      <xdr:rowOff>6350</xdr:rowOff>
    </xdr:from>
    <xdr:ext cx="1000243"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2</xdr:col>
      <xdr:colOff>209551</xdr:colOff>
      <xdr:row>114</xdr:row>
      <xdr:rowOff>38100</xdr:rowOff>
    </xdr:from>
    <xdr:ext cx="1870193"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0.5≤</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0.5≤</a:t>
              </a:r>
              <a:r>
                <a:rPr lang="en-US" sz="1100" b="0" i="0">
                  <a:latin typeface="Cambria Math" panose="02040503050406030204" pitchFamily="18" charset="0"/>
                </a:rPr>
                <a:t>𝑃_𝑋≤</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209551</xdr:colOff>
      <xdr:row>118</xdr:row>
      <xdr:rowOff>38100</xdr:rowOff>
    </xdr:from>
    <xdr:ext cx="1870193" cy="182935"/>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2</a:t>
              </a:r>
              <a:endParaRPr lang="en-US" sz="1100"/>
            </a:p>
          </xdr:txBody>
        </xdr:sp>
      </mc:Fallback>
    </mc:AlternateContent>
    <xdr:clientData/>
  </xdr:oneCellAnchor>
  <xdr:oneCellAnchor>
    <xdr:from>
      <xdr:col>4</xdr:col>
      <xdr:colOff>82551</xdr:colOff>
      <xdr:row>66</xdr:row>
      <xdr:rowOff>38100</xdr:rowOff>
    </xdr:from>
    <xdr:ext cx="1000243"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134</xdr:row>
      <xdr:rowOff>107950</xdr:rowOff>
    </xdr:from>
    <xdr:to>
      <xdr:col>2</xdr:col>
      <xdr:colOff>469900</xdr:colOff>
      <xdr:row>145</xdr:row>
      <xdr:rowOff>31750</xdr:rowOff>
    </xdr:to>
    <xdr:cxnSp macro="">
      <xdr:nvCxnSpPr>
        <xdr:cNvPr id="2" name="Straight Arrow Connector 1">
          <a:extLst>
            <a:ext uri="{FF2B5EF4-FFF2-40B4-BE49-F238E27FC236}">
              <a16:creationId xmlns:a16="http://schemas.microsoft.com/office/drawing/2014/main" id="{9FC1FAE3-11D3-4544-BE63-CF62655329B5}"/>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142</xdr:row>
      <xdr:rowOff>88900</xdr:rowOff>
    </xdr:from>
    <xdr:to>
      <xdr:col>2</xdr:col>
      <xdr:colOff>819150</xdr:colOff>
      <xdr:row>142</xdr:row>
      <xdr:rowOff>107950</xdr:rowOff>
    </xdr:to>
    <xdr:cxnSp macro="">
      <xdr:nvCxnSpPr>
        <xdr:cNvPr id="5" name="Straight Arrow Connector 4">
          <a:extLst>
            <a:ext uri="{FF2B5EF4-FFF2-40B4-BE49-F238E27FC236}">
              <a16:creationId xmlns:a16="http://schemas.microsoft.com/office/drawing/2014/main" id="{BCEA8DE3-C9C3-DF44-BEC9-8E8205C806D6}"/>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137</xdr:row>
      <xdr:rowOff>95250</xdr:rowOff>
    </xdr:from>
    <xdr:to>
      <xdr:col>2</xdr:col>
      <xdr:colOff>469900</xdr:colOff>
      <xdr:row>142</xdr:row>
      <xdr:rowOff>88900</xdr:rowOff>
    </xdr:to>
    <xdr:cxnSp macro="">
      <xdr:nvCxnSpPr>
        <xdr:cNvPr id="6" name="Straight Connector 5">
          <a:extLst>
            <a:ext uri="{FF2B5EF4-FFF2-40B4-BE49-F238E27FC236}">
              <a16:creationId xmlns:a16="http://schemas.microsoft.com/office/drawing/2014/main" id="{7267BE92-1A28-F14F-B04D-ED8FF19A8432}"/>
            </a:ext>
          </a:extLst>
        </xdr:cNvPr>
        <xdr:cNvCxnSpPr/>
      </xdr:nvCxnSpPr>
      <xdr:spPr>
        <a:xfrm>
          <a:off x="13522871100" y="10915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101601</xdr:colOff>
      <xdr:row>136</xdr:row>
      <xdr:rowOff>190500</xdr:rowOff>
    </xdr:from>
    <xdr:ext cx="1000243"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135</xdr:row>
      <xdr:rowOff>57150</xdr:rowOff>
    </xdr:from>
    <xdr:ext cx="100024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136</xdr:row>
      <xdr:rowOff>190500</xdr:rowOff>
    </xdr:from>
    <xdr:to>
      <xdr:col>2</xdr:col>
      <xdr:colOff>508000</xdr:colOff>
      <xdr:row>137</xdr:row>
      <xdr:rowOff>196850</xdr:rowOff>
    </xdr:to>
    <xdr:sp macro="" textlink="">
      <xdr:nvSpPr>
        <xdr:cNvPr id="39" name="Oval 38">
          <a:extLst>
            <a:ext uri="{FF2B5EF4-FFF2-40B4-BE49-F238E27FC236}">
              <a16:creationId xmlns:a16="http://schemas.microsoft.com/office/drawing/2014/main" id="{5A96CB8F-7551-1E4F-B5AC-F818BEB82FBB}"/>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46" name="Straight Arrow Connector 45">
          <a:extLst>
            <a:ext uri="{FF2B5EF4-FFF2-40B4-BE49-F238E27FC236}">
              <a16:creationId xmlns:a16="http://schemas.microsoft.com/office/drawing/2014/main" id="{201CBDD2-EDFA-5744-AB8D-2E98AEE6B8C5}"/>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47" name="Straight Arrow Connector 46">
          <a:extLst>
            <a:ext uri="{FF2B5EF4-FFF2-40B4-BE49-F238E27FC236}">
              <a16:creationId xmlns:a16="http://schemas.microsoft.com/office/drawing/2014/main" id="{472DD1DB-FA33-D24C-8C35-E7CFAE8BF946}"/>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142</xdr:row>
      <xdr:rowOff>133350</xdr:rowOff>
    </xdr:from>
    <xdr:ext cx="1000243"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114692</xdr:colOff>
      <xdr:row>141</xdr:row>
      <xdr:rowOff>146442</xdr:rowOff>
    </xdr:from>
    <xdr:to>
      <xdr:col>5</xdr:col>
      <xdr:colOff>336942</xdr:colOff>
      <xdr:row>142</xdr:row>
      <xdr:rowOff>152792</xdr:rowOff>
    </xdr:to>
    <xdr:sp macro="" textlink="">
      <xdr:nvSpPr>
        <xdr:cNvPr id="57" name="Oval 56">
          <a:extLst>
            <a:ext uri="{FF2B5EF4-FFF2-40B4-BE49-F238E27FC236}">
              <a16:creationId xmlns:a16="http://schemas.microsoft.com/office/drawing/2014/main" id="{F41E6C4F-24B6-7A45-ADDC-A7A8121AB630}"/>
            </a:ext>
          </a:extLst>
        </xdr:cNvPr>
        <xdr:cNvSpPr/>
      </xdr:nvSpPr>
      <xdr:spPr>
        <a:xfrm>
          <a:off x="13546208212" y="30046319"/>
          <a:ext cx="222250"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58" name="Straight Arrow Connector 57">
          <a:extLst>
            <a:ext uri="{FF2B5EF4-FFF2-40B4-BE49-F238E27FC236}">
              <a16:creationId xmlns:a16="http://schemas.microsoft.com/office/drawing/2014/main" id="{0A062CBB-55A2-254C-99BF-099742672A17}"/>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59" name="Straight Arrow Connector 58">
          <a:extLst>
            <a:ext uri="{FF2B5EF4-FFF2-40B4-BE49-F238E27FC236}">
              <a16:creationId xmlns:a16="http://schemas.microsoft.com/office/drawing/2014/main" id="{933438D1-5B58-5747-A0BE-23EDCF2B1B74}"/>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137</xdr:row>
      <xdr:rowOff>95250</xdr:rowOff>
    </xdr:from>
    <xdr:to>
      <xdr:col>6</xdr:col>
      <xdr:colOff>457200</xdr:colOff>
      <xdr:row>142</xdr:row>
      <xdr:rowOff>88900</xdr:rowOff>
    </xdr:to>
    <xdr:cxnSp macro="">
      <xdr:nvCxnSpPr>
        <xdr:cNvPr id="62" name="Straight Connector 61">
          <a:extLst>
            <a:ext uri="{FF2B5EF4-FFF2-40B4-BE49-F238E27FC236}">
              <a16:creationId xmlns:a16="http://schemas.microsoft.com/office/drawing/2014/main" id="{969D81DE-09C1-A443-909A-28B7B7CE9915}"/>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137</xdr:row>
      <xdr:rowOff>6350</xdr:rowOff>
    </xdr:from>
    <xdr:ext cx="1000243"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135</xdr:row>
      <xdr:rowOff>38100</xdr:rowOff>
    </xdr:from>
    <xdr:ext cx="1000243"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179</xdr:row>
      <xdr:rowOff>107950</xdr:rowOff>
    </xdr:from>
    <xdr:to>
      <xdr:col>2</xdr:col>
      <xdr:colOff>469900</xdr:colOff>
      <xdr:row>190</xdr:row>
      <xdr:rowOff>31750</xdr:rowOff>
    </xdr:to>
    <xdr:cxnSp macro="">
      <xdr:nvCxnSpPr>
        <xdr:cNvPr id="66" name="Straight Arrow Connector 65">
          <a:extLst>
            <a:ext uri="{FF2B5EF4-FFF2-40B4-BE49-F238E27FC236}">
              <a16:creationId xmlns:a16="http://schemas.microsoft.com/office/drawing/2014/main" id="{D2610ADC-9FA0-9B41-9295-F03568D6C489}"/>
            </a:ext>
          </a:extLst>
        </xdr:cNvPr>
        <xdr:cNvCxnSpPr/>
      </xdr:nvCxnSpPr>
      <xdr:spPr>
        <a:xfrm flipV="1">
          <a:off x="13522871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187</xdr:row>
      <xdr:rowOff>88900</xdr:rowOff>
    </xdr:from>
    <xdr:to>
      <xdr:col>2</xdr:col>
      <xdr:colOff>819150</xdr:colOff>
      <xdr:row>187</xdr:row>
      <xdr:rowOff>107950</xdr:rowOff>
    </xdr:to>
    <xdr:cxnSp macro="">
      <xdr:nvCxnSpPr>
        <xdr:cNvPr id="67" name="Straight Arrow Connector 66">
          <a:extLst>
            <a:ext uri="{FF2B5EF4-FFF2-40B4-BE49-F238E27FC236}">
              <a16:creationId xmlns:a16="http://schemas.microsoft.com/office/drawing/2014/main" id="{602AFD34-FE74-724E-B5CA-B063D8B1DA62}"/>
            </a:ext>
          </a:extLst>
        </xdr:cNvPr>
        <xdr:cNvCxnSpPr/>
      </xdr:nvCxnSpPr>
      <xdr:spPr>
        <a:xfrm>
          <a:off x="13522521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774700</xdr:colOff>
      <xdr:row>182</xdr:row>
      <xdr:rowOff>166162</xdr:rowOff>
    </xdr:from>
    <xdr:to>
      <xdr:col>2</xdr:col>
      <xdr:colOff>356238</xdr:colOff>
      <xdr:row>187</xdr:row>
      <xdr:rowOff>98425</xdr:rowOff>
    </xdr:to>
    <xdr:cxnSp macro="">
      <xdr:nvCxnSpPr>
        <xdr:cNvPr id="68" name="Straight Connector 67">
          <a:extLst>
            <a:ext uri="{FF2B5EF4-FFF2-40B4-BE49-F238E27FC236}">
              <a16:creationId xmlns:a16="http://schemas.microsoft.com/office/drawing/2014/main" id="{6A09D620-DE4D-414D-8AF3-706AF6AD75D7}"/>
            </a:ext>
          </a:extLst>
        </xdr:cNvPr>
        <xdr:cNvCxnSpPr>
          <a:stCxn id="71" idx="5"/>
        </xdr:cNvCxnSpPr>
      </xdr:nvCxnSpPr>
      <xdr:spPr>
        <a:xfrm>
          <a:off x="13522984762" y="28741162"/>
          <a:ext cx="1232538" cy="948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181</xdr:row>
      <xdr:rowOff>190500</xdr:rowOff>
    </xdr:from>
    <xdr:ext cx="1000243"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254001</xdr:colOff>
      <xdr:row>181</xdr:row>
      <xdr:rowOff>0</xdr:rowOff>
    </xdr:from>
    <xdr:ext cx="1000243"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181</xdr:row>
      <xdr:rowOff>190500</xdr:rowOff>
    </xdr:from>
    <xdr:to>
      <xdr:col>2</xdr:col>
      <xdr:colOff>508000</xdr:colOff>
      <xdr:row>182</xdr:row>
      <xdr:rowOff>196850</xdr:rowOff>
    </xdr:to>
    <xdr:sp macro="" textlink="">
      <xdr:nvSpPr>
        <xdr:cNvPr id="71" name="Oval 70">
          <a:extLst>
            <a:ext uri="{FF2B5EF4-FFF2-40B4-BE49-F238E27FC236}">
              <a16:creationId xmlns:a16="http://schemas.microsoft.com/office/drawing/2014/main" id="{29B0A688-DB84-FF43-A120-B5A24D18484E}"/>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2" name="Straight Arrow Connector 71">
          <a:extLst>
            <a:ext uri="{FF2B5EF4-FFF2-40B4-BE49-F238E27FC236}">
              <a16:creationId xmlns:a16="http://schemas.microsoft.com/office/drawing/2014/main" id="{C6DB675A-20DD-D34D-B672-E8B31B0520F5}"/>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3" name="Straight Arrow Connector 72">
          <a:extLst>
            <a:ext uri="{FF2B5EF4-FFF2-40B4-BE49-F238E27FC236}">
              <a16:creationId xmlns:a16="http://schemas.microsoft.com/office/drawing/2014/main" id="{88D1C2A5-D1D0-8641-8117-763262F92FA5}"/>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187</xdr:row>
      <xdr:rowOff>133350</xdr:rowOff>
    </xdr:from>
    <xdr:ext cx="1000243"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186</xdr:row>
      <xdr:rowOff>177800</xdr:rowOff>
    </xdr:from>
    <xdr:to>
      <xdr:col>5</xdr:col>
      <xdr:colOff>368300</xdr:colOff>
      <xdr:row>187</xdr:row>
      <xdr:rowOff>184150</xdr:rowOff>
    </xdr:to>
    <xdr:sp macro="" textlink="">
      <xdr:nvSpPr>
        <xdr:cNvPr id="75" name="Oval 74">
          <a:extLst>
            <a:ext uri="{FF2B5EF4-FFF2-40B4-BE49-F238E27FC236}">
              <a16:creationId xmlns:a16="http://schemas.microsoft.com/office/drawing/2014/main" id="{83DFDBD6-16AB-AC48-8E3E-EC2CECEF1D0F}"/>
            </a:ext>
          </a:extLst>
        </xdr:cNvPr>
        <xdr:cNvSpPr/>
      </xdr:nvSpPr>
      <xdr:spPr>
        <a:xfrm>
          <a:off x="13520496200" y="208026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6" name="Straight Arrow Connector 75">
          <a:extLst>
            <a:ext uri="{FF2B5EF4-FFF2-40B4-BE49-F238E27FC236}">
              <a16:creationId xmlns:a16="http://schemas.microsoft.com/office/drawing/2014/main" id="{9F09BBAE-B85C-D742-91F6-E2F260DBF4A3}"/>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7" name="Straight Arrow Connector 76">
          <a:extLst>
            <a:ext uri="{FF2B5EF4-FFF2-40B4-BE49-F238E27FC236}">
              <a16:creationId xmlns:a16="http://schemas.microsoft.com/office/drawing/2014/main" id="{8C2500D8-6C32-F449-875A-B6F960BEA109}"/>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182</xdr:row>
      <xdr:rowOff>95250</xdr:rowOff>
    </xdr:from>
    <xdr:to>
      <xdr:col>6</xdr:col>
      <xdr:colOff>457200</xdr:colOff>
      <xdr:row>187</xdr:row>
      <xdr:rowOff>88900</xdr:rowOff>
    </xdr:to>
    <xdr:cxnSp macro="">
      <xdr:nvCxnSpPr>
        <xdr:cNvPr id="78" name="Straight Connector 77">
          <a:extLst>
            <a:ext uri="{FF2B5EF4-FFF2-40B4-BE49-F238E27FC236}">
              <a16:creationId xmlns:a16="http://schemas.microsoft.com/office/drawing/2014/main" id="{CA36FB1C-3768-5C43-A3FB-92480A30B28C}"/>
            </a:ext>
          </a:extLst>
        </xdr:cNvPr>
        <xdr:cNvCxnSpPr/>
      </xdr:nvCxnSpPr>
      <xdr:spPr>
        <a:xfrm>
          <a:off x="13519581800" y="199072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182</xdr:row>
      <xdr:rowOff>6350</xdr:rowOff>
    </xdr:from>
    <xdr:ext cx="1000243"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181</xdr:row>
      <xdr:rowOff>31750</xdr:rowOff>
    </xdr:from>
    <xdr:ext cx="1000243"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0</xdr:col>
      <xdr:colOff>596901</xdr:colOff>
      <xdr:row>142</xdr:row>
      <xdr:rowOff>114300</xdr:rowOff>
    </xdr:from>
    <xdr:ext cx="1000243"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742951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182</xdr:row>
      <xdr:rowOff>166162</xdr:rowOff>
    </xdr:from>
    <xdr:to>
      <xdr:col>2</xdr:col>
      <xdr:colOff>356238</xdr:colOff>
      <xdr:row>187</xdr:row>
      <xdr:rowOff>107950</xdr:rowOff>
    </xdr:to>
    <xdr:cxnSp macro="">
      <xdr:nvCxnSpPr>
        <xdr:cNvPr id="84" name="Straight Connector 83">
          <a:extLst>
            <a:ext uri="{FF2B5EF4-FFF2-40B4-BE49-F238E27FC236}">
              <a16:creationId xmlns:a16="http://schemas.microsoft.com/office/drawing/2014/main" id="{B664F8E0-C791-C9E6-DCB3-1D38A53AEDDB}"/>
            </a:ext>
          </a:extLst>
        </xdr:cNvPr>
        <xdr:cNvCxnSpPr>
          <a:stCxn id="71" idx="5"/>
        </xdr:cNvCxnSpPr>
      </xdr:nvCxnSpPr>
      <xdr:spPr>
        <a:xfrm>
          <a:off x="13522984762" y="236611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900</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900</a:t>
              </a:r>
              <a:endParaRPr lang="en-US" sz="1100"/>
            </a:p>
          </xdr:txBody>
        </xdr:sp>
      </mc:Fallback>
    </mc:AlternateContent>
    <xdr:clientData/>
  </xdr:oneCellAnchor>
  <xdr:oneCellAnchor>
    <xdr:from>
      <xdr:col>1</xdr:col>
      <xdr:colOff>320676</xdr:colOff>
      <xdr:row>192</xdr:row>
      <xdr:rowOff>25400</xdr:rowOff>
    </xdr:from>
    <xdr:ext cx="1000243" cy="31688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600</m:t>
                        </m:r>
                      </m:num>
                      <m:den>
                        <m:r>
                          <a:rPr lang="en-US" sz="1100" b="0" i="1">
                            <a:latin typeface="Cambria Math" panose="02040503050406030204" pitchFamily="18" charset="0"/>
                          </a:rPr>
                          <m:t>900</m:t>
                        </m:r>
                      </m:den>
                    </m:f>
                    <m:r>
                      <a:rPr lang="en-US" sz="1100" b="0" i="1">
                        <a:latin typeface="Cambria Math" panose="02040503050406030204" pitchFamily="18" charset="0"/>
                      </a:rPr>
                      <m:t>𝑥</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𝑦=600−600/900 𝑥</a:t>
              </a:r>
              <a:endParaRPr lang="en-US" sz="1100"/>
            </a:p>
          </xdr:txBody>
        </xdr:sp>
      </mc:Fallback>
    </mc:AlternateContent>
    <xdr:clientData/>
  </xdr:oneCellAnchor>
  <xdr:twoCellAnchor>
    <xdr:from>
      <xdr:col>5</xdr:col>
      <xdr:colOff>335752</xdr:colOff>
      <xdr:row>180</xdr:row>
      <xdr:rowOff>98425</xdr:rowOff>
    </xdr:from>
    <xdr:to>
      <xdr:col>6</xdr:col>
      <xdr:colOff>460375</xdr:colOff>
      <xdr:row>187</xdr:row>
      <xdr:rowOff>5288</xdr:rowOff>
    </xdr:to>
    <xdr:cxnSp macro="">
      <xdr:nvCxnSpPr>
        <xdr:cNvPr id="90" name="Straight Connector 89">
          <a:extLst>
            <a:ext uri="{FF2B5EF4-FFF2-40B4-BE49-F238E27FC236}">
              <a16:creationId xmlns:a16="http://schemas.microsoft.com/office/drawing/2014/main" id="{1C0D34FE-32A9-983F-BEB6-D81EC4DF1ADE}"/>
            </a:ext>
          </a:extLst>
        </xdr:cNvPr>
        <xdr:cNvCxnSpPr>
          <a:endCxn id="75" idx="1"/>
        </xdr:cNvCxnSpPr>
      </xdr:nvCxnSpPr>
      <xdr:spPr>
        <a:xfrm>
          <a:off x="13519578625" y="28267025"/>
          <a:ext cx="950123" cy="1329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180</xdr:row>
      <xdr:rowOff>6350</xdr:rowOff>
    </xdr:from>
    <xdr:ext cx="1000243"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533.33</m:t>
                    </m:r>
                  </m:oMath>
                </m:oMathPara>
              </a14:m>
              <a:endParaRPr lang="en-US" sz="1100">
                <a:solidFill>
                  <a:srgbClr val="FF0000"/>
                </a:solidFill>
              </a:endParaRPr>
            </a:p>
          </xdr:txBody>
        </xdr:sp>
      </mc:Choice>
      <mc:Fallback xmlns="">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533.33</a:t>
              </a:r>
              <a:endParaRPr lang="en-US" sz="1100">
                <a:solidFill>
                  <a:srgbClr val="FF0000"/>
                </a:solidFill>
              </a:endParaRPr>
            </a:p>
          </xdr:txBody>
        </xdr:sp>
      </mc:Fallback>
    </mc:AlternateContent>
    <xdr:clientData/>
  </xdr:oneCellAnchor>
  <xdr:oneCellAnchor>
    <xdr:from>
      <xdr:col>4</xdr:col>
      <xdr:colOff>752475</xdr:colOff>
      <xdr:row>194</xdr:row>
      <xdr:rowOff>25400</xdr:rowOff>
    </xdr:from>
    <xdr:ext cx="1482844" cy="318036"/>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469900</xdr:colOff>
      <xdr:row>258</xdr:row>
      <xdr:rowOff>107950</xdr:rowOff>
    </xdr:from>
    <xdr:to>
      <xdr:col>2</xdr:col>
      <xdr:colOff>469900</xdr:colOff>
      <xdr:row>269</xdr:row>
      <xdr:rowOff>31750</xdr:rowOff>
    </xdr:to>
    <xdr:cxnSp macro="">
      <xdr:nvCxnSpPr>
        <xdr:cNvPr id="95" name="Straight Arrow Connector 94">
          <a:extLst>
            <a:ext uri="{FF2B5EF4-FFF2-40B4-BE49-F238E27FC236}">
              <a16:creationId xmlns:a16="http://schemas.microsoft.com/office/drawing/2014/main" id="{2BFEAAF8-1D57-4845-8028-EDED6F7491B9}"/>
            </a:ext>
          </a:extLst>
        </xdr:cNvPr>
        <xdr:cNvCxnSpPr/>
      </xdr:nvCxnSpPr>
      <xdr:spPr>
        <a:xfrm flipV="1">
          <a:off x="13522871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266</xdr:row>
      <xdr:rowOff>88900</xdr:rowOff>
    </xdr:from>
    <xdr:to>
      <xdr:col>2</xdr:col>
      <xdr:colOff>819150</xdr:colOff>
      <xdr:row>266</xdr:row>
      <xdr:rowOff>107950</xdr:rowOff>
    </xdr:to>
    <xdr:cxnSp macro="">
      <xdr:nvCxnSpPr>
        <xdr:cNvPr id="96" name="Straight Arrow Connector 95">
          <a:extLst>
            <a:ext uri="{FF2B5EF4-FFF2-40B4-BE49-F238E27FC236}">
              <a16:creationId xmlns:a16="http://schemas.microsoft.com/office/drawing/2014/main" id="{5EC16131-4910-4E4C-99AC-4312145D8BE1}"/>
            </a:ext>
          </a:extLst>
        </xdr:cNvPr>
        <xdr:cNvCxnSpPr/>
      </xdr:nvCxnSpPr>
      <xdr:spPr>
        <a:xfrm>
          <a:off x="13522521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755650</xdr:colOff>
      <xdr:row>261</xdr:row>
      <xdr:rowOff>166162</xdr:rowOff>
    </xdr:from>
    <xdr:to>
      <xdr:col>2</xdr:col>
      <xdr:colOff>356238</xdr:colOff>
      <xdr:row>266</xdr:row>
      <xdr:rowOff>101600</xdr:rowOff>
    </xdr:to>
    <xdr:cxnSp macro="">
      <xdr:nvCxnSpPr>
        <xdr:cNvPr id="97" name="Straight Connector 96">
          <a:extLst>
            <a:ext uri="{FF2B5EF4-FFF2-40B4-BE49-F238E27FC236}">
              <a16:creationId xmlns:a16="http://schemas.microsoft.com/office/drawing/2014/main" id="{8D013392-B5E1-594D-9B38-32BBBFC06B85}"/>
            </a:ext>
          </a:extLst>
        </xdr:cNvPr>
        <xdr:cNvCxnSpPr>
          <a:stCxn id="100" idx="5"/>
        </xdr:cNvCxnSpPr>
      </xdr:nvCxnSpPr>
      <xdr:spPr>
        <a:xfrm>
          <a:off x="13522984762" y="24473962"/>
          <a:ext cx="1251588" cy="95143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260</xdr:row>
      <xdr:rowOff>190500</xdr:rowOff>
    </xdr:from>
    <xdr:ext cx="1000243"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2</xdr:col>
      <xdr:colOff>330200</xdr:colOff>
      <xdr:row>260</xdr:row>
      <xdr:rowOff>190500</xdr:rowOff>
    </xdr:from>
    <xdr:to>
      <xdr:col>2</xdr:col>
      <xdr:colOff>508000</xdr:colOff>
      <xdr:row>261</xdr:row>
      <xdr:rowOff>196850</xdr:rowOff>
    </xdr:to>
    <xdr:sp macro="" textlink="">
      <xdr:nvSpPr>
        <xdr:cNvPr id="100" name="Oval 99">
          <a:extLst>
            <a:ext uri="{FF2B5EF4-FFF2-40B4-BE49-F238E27FC236}">
              <a16:creationId xmlns:a16="http://schemas.microsoft.com/office/drawing/2014/main" id="{A6079D1D-19A7-954F-9FDB-41E460BCE627}"/>
            </a:ext>
          </a:extLst>
        </xdr:cNvPr>
        <xdr:cNvSpPr/>
      </xdr:nvSpPr>
      <xdr:spPr>
        <a:xfrm>
          <a:off x="13522833000" y="242951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1" name="Straight Arrow Connector 100">
          <a:extLst>
            <a:ext uri="{FF2B5EF4-FFF2-40B4-BE49-F238E27FC236}">
              <a16:creationId xmlns:a16="http://schemas.microsoft.com/office/drawing/2014/main" id="{B5090076-B52E-E24D-95D0-08BEB0B75805}"/>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2" name="Straight Arrow Connector 101">
          <a:extLst>
            <a:ext uri="{FF2B5EF4-FFF2-40B4-BE49-F238E27FC236}">
              <a16:creationId xmlns:a16="http://schemas.microsoft.com/office/drawing/2014/main" id="{C36005C8-A754-4941-8E19-E13F0CD54954}"/>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266</xdr:row>
      <xdr:rowOff>133350</xdr:rowOff>
    </xdr:from>
    <xdr:ext cx="100024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265</xdr:row>
      <xdr:rowOff>177800</xdr:rowOff>
    </xdr:from>
    <xdr:to>
      <xdr:col>5</xdr:col>
      <xdr:colOff>368300</xdr:colOff>
      <xdr:row>266</xdr:row>
      <xdr:rowOff>184150</xdr:rowOff>
    </xdr:to>
    <xdr:sp macro="" textlink="">
      <xdr:nvSpPr>
        <xdr:cNvPr id="104" name="Oval 103">
          <a:extLst>
            <a:ext uri="{FF2B5EF4-FFF2-40B4-BE49-F238E27FC236}">
              <a16:creationId xmlns:a16="http://schemas.microsoft.com/office/drawing/2014/main" id="{096E8B61-F1BD-8C42-9B6D-2A50000DECDC}"/>
            </a:ext>
          </a:extLst>
        </xdr:cNvPr>
        <xdr:cNvSpPr/>
      </xdr:nvSpPr>
      <xdr:spPr>
        <a:xfrm>
          <a:off x="13520496200" y="252984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5" name="Straight Arrow Connector 104">
          <a:extLst>
            <a:ext uri="{FF2B5EF4-FFF2-40B4-BE49-F238E27FC236}">
              <a16:creationId xmlns:a16="http://schemas.microsoft.com/office/drawing/2014/main" id="{7AA6B5E3-F5E3-AB43-AC37-82965D412A68}"/>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6" name="Straight Arrow Connector 105">
          <a:extLst>
            <a:ext uri="{FF2B5EF4-FFF2-40B4-BE49-F238E27FC236}">
              <a16:creationId xmlns:a16="http://schemas.microsoft.com/office/drawing/2014/main" id="{ACA4FA5B-6266-6649-98BA-FC183B115756}"/>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262</xdr:row>
      <xdr:rowOff>25400</xdr:rowOff>
    </xdr:from>
    <xdr:to>
      <xdr:col>6</xdr:col>
      <xdr:colOff>476250</xdr:colOff>
      <xdr:row>266</xdr:row>
      <xdr:rowOff>88900</xdr:rowOff>
    </xdr:to>
    <xdr:cxnSp macro="">
      <xdr:nvCxnSpPr>
        <xdr:cNvPr id="107" name="Straight Connector 106">
          <a:extLst>
            <a:ext uri="{FF2B5EF4-FFF2-40B4-BE49-F238E27FC236}">
              <a16:creationId xmlns:a16="http://schemas.microsoft.com/office/drawing/2014/main" id="{8F497BE9-D60E-814E-9B86-4F6A4201ACFA}"/>
            </a:ext>
          </a:extLst>
        </xdr:cNvPr>
        <xdr:cNvCxnSpPr/>
      </xdr:nvCxnSpPr>
      <xdr:spPr>
        <a:xfrm>
          <a:off x="13519562750" y="30657800"/>
          <a:ext cx="1028700" cy="8763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261</xdr:row>
      <xdr:rowOff>139700</xdr:rowOff>
    </xdr:from>
    <xdr:ext cx="100024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0</xdr:col>
      <xdr:colOff>742951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261</xdr:row>
      <xdr:rowOff>166162</xdr:rowOff>
    </xdr:from>
    <xdr:to>
      <xdr:col>2</xdr:col>
      <xdr:colOff>356238</xdr:colOff>
      <xdr:row>266</xdr:row>
      <xdr:rowOff>107950</xdr:rowOff>
    </xdr:to>
    <xdr:cxnSp macro="">
      <xdr:nvCxnSpPr>
        <xdr:cNvPr id="111" name="Straight Connector 110">
          <a:extLst>
            <a:ext uri="{FF2B5EF4-FFF2-40B4-BE49-F238E27FC236}">
              <a16:creationId xmlns:a16="http://schemas.microsoft.com/office/drawing/2014/main" id="{DD61BE07-43E2-3A4E-9425-308F03985885}"/>
            </a:ext>
          </a:extLst>
        </xdr:cNvPr>
        <xdr:cNvCxnSpPr>
          <a:stCxn id="100" idx="5"/>
        </xdr:cNvCxnSpPr>
      </xdr:nvCxnSpPr>
      <xdr:spPr>
        <a:xfrm>
          <a:off x="13522984762" y="244739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5</xdr:col>
      <xdr:colOff>335752</xdr:colOff>
      <xdr:row>259</xdr:row>
      <xdr:rowOff>88900</xdr:rowOff>
    </xdr:from>
    <xdr:to>
      <xdr:col>6</xdr:col>
      <xdr:colOff>457200</xdr:colOff>
      <xdr:row>266</xdr:row>
      <xdr:rowOff>5288</xdr:rowOff>
    </xdr:to>
    <xdr:cxnSp macro="">
      <xdr:nvCxnSpPr>
        <xdr:cNvPr id="113" name="Straight Connector 112">
          <a:extLst>
            <a:ext uri="{FF2B5EF4-FFF2-40B4-BE49-F238E27FC236}">
              <a16:creationId xmlns:a16="http://schemas.microsoft.com/office/drawing/2014/main" id="{447947DD-22DF-8D40-BEB6-E3AF79B639A2}"/>
            </a:ext>
          </a:extLst>
        </xdr:cNvPr>
        <xdr:cNvCxnSpPr>
          <a:endCxn id="104" idx="1"/>
        </xdr:cNvCxnSpPr>
      </xdr:nvCxnSpPr>
      <xdr:spPr>
        <a:xfrm>
          <a:off x="13519581800" y="23990300"/>
          <a:ext cx="946948" cy="133878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259</xdr:row>
      <xdr:rowOff>6350</xdr:rowOff>
    </xdr:from>
    <xdr:ext cx="1000243"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533.33</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533.33</a:t>
              </a:r>
              <a:endParaRPr lang="en-US" sz="1100"/>
            </a:p>
          </xdr:txBody>
        </xdr:sp>
      </mc:Fallback>
    </mc:AlternateContent>
    <xdr:clientData/>
  </xdr:oneCellAnchor>
  <xdr:oneCellAnchor>
    <xdr:from>
      <xdr:col>0</xdr:col>
      <xdr:colOff>133351</xdr:colOff>
      <xdr:row>259</xdr:row>
      <xdr:rowOff>171450</xdr:rowOff>
    </xdr:from>
    <xdr:ext cx="1000243" cy="318036"/>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184151</xdr:colOff>
      <xdr:row>269</xdr:row>
      <xdr:rowOff>152400</xdr:rowOff>
    </xdr:from>
    <xdr:ext cx="1000243" cy="318036"/>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r>
                <a:rPr lang="en-US" sz="1100" b="0" i="0">
                  <a:latin typeface="Cambria Math" panose="02040503050406030204" pitchFamily="18" charset="0"/>
                </a:rPr>
                <a:t>=600−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222251</xdr:colOff>
      <xdr:row>271</xdr:row>
      <xdr:rowOff>63500</xdr:rowOff>
    </xdr:from>
    <xdr:ext cx="1000243"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=300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𝑥=300</a:t>
              </a:r>
              <a:endParaRPr lang="en-US" sz="1100"/>
            </a:p>
          </xdr:txBody>
        </xdr:sp>
      </mc:Fallback>
    </mc:AlternateContent>
    <xdr:clientData/>
  </xdr:oneCellAnchor>
  <xdr:twoCellAnchor>
    <xdr:from>
      <xdr:col>1</xdr:col>
      <xdr:colOff>558800</xdr:colOff>
      <xdr:row>263</xdr:row>
      <xdr:rowOff>12700</xdr:rowOff>
    </xdr:from>
    <xdr:to>
      <xdr:col>1</xdr:col>
      <xdr:colOff>762000</xdr:colOff>
      <xdr:row>264</xdr:row>
      <xdr:rowOff>19050</xdr:rowOff>
    </xdr:to>
    <xdr:sp macro="" textlink="">
      <xdr:nvSpPr>
        <xdr:cNvPr id="118" name="Oval 117">
          <a:extLst>
            <a:ext uri="{FF2B5EF4-FFF2-40B4-BE49-F238E27FC236}">
              <a16:creationId xmlns:a16="http://schemas.microsoft.com/office/drawing/2014/main" id="{DB237ED2-6C6A-5DD5-DD22-864552FBF4D5}"/>
            </a:ext>
          </a:extLst>
        </xdr:cNvPr>
        <xdr:cNvSpPr/>
      </xdr:nvSpPr>
      <xdr:spPr>
        <a:xfrm>
          <a:off x="13523404500" y="308483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1</xdr:col>
      <xdr:colOff>749300</xdr:colOff>
      <xdr:row>263</xdr:row>
      <xdr:rowOff>127000</xdr:rowOff>
    </xdr:from>
    <xdr:to>
      <xdr:col>2</xdr:col>
      <xdr:colOff>476250</xdr:colOff>
      <xdr:row>263</xdr:row>
      <xdr:rowOff>133350</xdr:rowOff>
    </xdr:to>
    <xdr:cxnSp macro="">
      <xdr:nvCxnSpPr>
        <xdr:cNvPr id="119" name="Straight Connector 118">
          <a:extLst>
            <a:ext uri="{FF2B5EF4-FFF2-40B4-BE49-F238E27FC236}">
              <a16:creationId xmlns:a16="http://schemas.microsoft.com/office/drawing/2014/main" id="{8B922FCD-B1A7-BB4E-8B61-B1B06BBE3148}"/>
            </a:ext>
          </a:extLst>
        </xdr:cNvPr>
        <xdr:cNvCxnSpPr/>
      </xdr:nvCxnSpPr>
      <xdr:spPr>
        <a:xfrm flipV="1">
          <a:off x="13522864750" y="309626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95251</xdr:colOff>
      <xdr:row>263</xdr:row>
      <xdr:rowOff>44450</xdr:rowOff>
    </xdr:from>
    <xdr:ext cx="100024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twoCellAnchor>
    <xdr:from>
      <xdr:col>1</xdr:col>
      <xdr:colOff>647700</xdr:colOff>
      <xdr:row>264</xdr:row>
      <xdr:rowOff>12700</xdr:rowOff>
    </xdr:from>
    <xdr:to>
      <xdr:col>1</xdr:col>
      <xdr:colOff>660400</xdr:colOff>
      <xdr:row>266</xdr:row>
      <xdr:rowOff>88900</xdr:rowOff>
    </xdr:to>
    <xdr:cxnSp macro="">
      <xdr:nvCxnSpPr>
        <xdr:cNvPr id="122" name="Straight Connector 121">
          <a:extLst>
            <a:ext uri="{FF2B5EF4-FFF2-40B4-BE49-F238E27FC236}">
              <a16:creationId xmlns:a16="http://schemas.microsoft.com/office/drawing/2014/main" id="{6EE3CC8F-7F42-3DFA-405E-A9836108CBCB}"/>
            </a:ext>
          </a:extLst>
        </xdr:cNvPr>
        <xdr:cNvCxnSpPr/>
      </xdr:nvCxnSpPr>
      <xdr:spPr>
        <a:xfrm>
          <a:off x="13523506100" y="310515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222251</xdr:colOff>
      <xdr:row>266</xdr:row>
      <xdr:rowOff>127000</xdr:rowOff>
    </xdr:from>
    <xdr:ext cx="1000243"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m:t>
                    </m:r>
                  </m:oMath>
                </m:oMathPara>
              </a14:m>
              <a:endParaRPr lang="en-US" sz="1100"/>
            </a:p>
          </xdr:txBody>
        </xdr:sp>
      </mc:Choice>
      <mc:Fallback xmlns="">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a:t>
              </a:r>
              <a:endParaRPr lang="en-US" sz="1100"/>
            </a:p>
          </xdr:txBody>
        </xdr:sp>
      </mc:Fallback>
    </mc:AlternateContent>
    <xdr:clientData/>
  </xdr:oneCellAnchor>
  <xdr:twoCellAnchor>
    <xdr:from>
      <xdr:col>5</xdr:col>
      <xdr:colOff>527050</xdr:colOff>
      <xdr:row>263</xdr:row>
      <xdr:rowOff>76200</xdr:rowOff>
    </xdr:from>
    <xdr:to>
      <xdr:col>5</xdr:col>
      <xdr:colOff>730250</xdr:colOff>
      <xdr:row>264</xdr:row>
      <xdr:rowOff>82550</xdr:rowOff>
    </xdr:to>
    <xdr:sp macro="" textlink="">
      <xdr:nvSpPr>
        <xdr:cNvPr id="125" name="Oval 124">
          <a:extLst>
            <a:ext uri="{FF2B5EF4-FFF2-40B4-BE49-F238E27FC236}">
              <a16:creationId xmlns:a16="http://schemas.microsoft.com/office/drawing/2014/main" id="{9C241E05-51B6-378F-BE0F-8606FBE2D3C6}"/>
            </a:ext>
          </a:extLst>
        </xdr:cNvPr>
        <xdr:cNvSpPr/>
      </xdr:nvSpPr>
      <xdr:spPr>
        <a:xfrm>
          <a:off x="13520134250" y="309118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5</xdr:col>
      <xdr:colOff>692150</xdr:colOff>
      <xdr:row>263</xdr:row>
      <xdr:rowOff>177800</xdr:rowOff>
    </xdr:from>
    <xdr:to>
      <xdr:col>6</xdr:col>
      <xdr:colOff>419100</xdr:colOff>
      <xdr:row>263</xdr:row>
      <xdr:rowOff>184150</xdr:rowOff>
    </xdr:to>
    <xdr:cxnSp macro="">
      <xdr:nvCxnSpPr>
        <xdr:cNvPr id="126" name="Straight Connector 125">
          <a:extLst>
            <a:ext uri="{FF2B5EF4-FFF2-40B4-BE49-F238E27FC236}">
              <a16:creationId xmlns:a16="http://schemas.microsoft.com/office/drawing/2014/main" id="{7110E697-2A91-4D2F-19FC-4D7418ED4602}"/>
            </a:ext>
          </a:extLst>
        </xdr:cNvPr>
        <xdr:cNvCxnSpPr/>
      </xdr:nvCxnSpPr>
      <xdr:spPr>
        <a:xfrm flipV="1">
          <a:off x="13519619900" y="310134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615950</xdr:colOff>
      <xdr:row>264</xdr:row>
      <xdr:rowOff>50800</xdr:rowOff>
    </xdr:from>
    <xdr:to>
      <xdr:col>5</xdr:col>
      <xdr:colOff>628650</xdr:colOff>
      <xdr:row>266</xdr:row>
      <xdr:rowOff>127000</xdr:rowOff>
    </xdr:to>
    <xdr:cxnSp macro="">
      <xdr:nvCxnSpPr>
        <xdr:cNvPr id="127" name="Straight Connector 126">
          <a:extLst>
            <a:ext uri="{FF2B5EF4-FFF2-40B4-BE49-F238E27FC236}">
              <a16:creationId xmlns:a16="http://schemas.microsoft.com/office/drawing/2014/main" id="{ADBF8482-1110-4350-55AE-A4842E45A696}"/>
            </a:ext>
          </a:extLst>
        </xdr:cNvPr>
        <xdr:cNvCxnSpPr/>
      </xdr:nvCxnSpPr>
      <xdr:spPr>
        <a:xfrm>
          <a:off x="13520235850" y="310896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133351</xdr:colOff>
      <xdr:row>266</xdr:row>
      <xdr:rowOff>146050</xdr:rowOff>
    </xdr:from>
    <xdr:ext cx="1000243"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6</xdr:col>
      <xdr:colOff>139700</xdr:colOff>
      <xdr:row>263</xdr:row>
      <xdr:rowOff>120650</xdr:rowOff>
    </xdr:from>
    <xdr:ext cx="968494" cy="177800"/>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oneCellAnchor>
    <xdr:from>
      <xdr:col>4</xdr:col>
      <xdr:colOff>69850</xdr:colOff>
      <xdr:row>260</xdr:row>
      <xdr:rowOff>50800</xdr:rowOff>
    </xdr:from>
    <xdr:ext cx="1482844" cy="318036"/>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669925</xdr:colOff>
      <xdr:row>270</xdr:row>
      <xdr:rowOff>104775</xdr:rowOff>
    </xdr:from>
    <xdr:ext cx="1482844" cy="318036"/>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r>
                      <a:rPr lang="en-US" sz="1100" b="0" i="1">
                        <a:latin typeface="Cambria Math" panose="02040503050406030204" pitchFamily="18" charset="0"/>
                      </a:rPr>
                      <m:t>=</m:t>
                    </m:r>
                    <m:r>
                      <a:rPr lang="he-IL" sz="1100" b="0" i="1">
                        <a:latin typeface="Cambria Math" panose="02040503050406030204" pitchFamily="18" charset="0"/>
                      </a:rPr>
                      <m:t>533.33</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698500</xdr:colOff>
      <xdr:row>272</xdr:row>
      <xdr:rowOff>44450</xdr:rowOff>
    </xdr:from>
    <xdr:ext cx="14828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=500</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𝑥=500</a:t>
              </a:r>
              <a:endParaRPr lang="en-US" sz="1100"/>
            </a:p>
          </xdr:txBody>
        </xdr:sp>
      </mc:Fallback>
    </mc:AlternateContent>
    <xdr:clientData/>
  </xdr:oneCellAnchor>
  <xdr:twoCellAnchor>
    <xdr:from>
      <xdr:col>2</xdr:col>
      <xdr:colOff>469900</xdr:colOff>
      <xdr:row>93</xdr:row>
      <xdr:rowOff>107950</xdr:rowOff>
    </xdr:from>
    <xdr:to>
      <xdr:col>2</xdr:col>
      <xdr:colOff>469900</xdr:colOff>
      <xdr:row>104</xdr:row>
      <xdr:rowOff>31750</xdr:rowOff>
    </xdr:to>
    <xdr:cxnSp macro="">
      <xdr:nvCxnSpPr>
        <xdr:cNvPr id="7" name="Straight Arrow Connector 6">
          <a:extLst>
            <a:ext uri="{FF2B5EF4-FFF2-40B4-BE49-F238E27FC236}">
              <a16:creationId xmlns:a16="http://schemas.microsoft.com/office/drawing/2014/main" id="{F0FB4E30-8B1B-6643-8F46-5E02262F4C19}"/>
            </a:ext>
          </a:extLst>
        </xdr:cNvPr>
        <xdr:cNvCxnSpPr/>
      </xdr:nvCxnSpPr>
      <xdr:spPr>
        <a:xfrm flipV="1">
          <a:off x="13522871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101</xdr:row>
      <xdr:rowOff>88900</xdr:rowOff>
    </xdr:from>
    <xdr:to>
      <xdr:col>2</xdr:col>
      <xdr:colOff>819150</xdr:colOff>
      <xdr:row>101</xdr:row>
      <xdr:rowOff>107950</xdr:rowOff>
    </xdr:to>
    <xdr:cxnSp macro="">
      <xdr:nvCxnSpPr>
        <xdr:cNvPr id="28" name="Straight Arrow Connector 27">
          <a:extLst>
            <a:ext uri="{FF2B5EF4-FFF2-40B4-BE49-F238E27FC236}">
              <a16:creationId xmlns:a16="http://schemas.microsoft.com/office/drawing/2014/main" id="{A99426D1-6A33-5348-8E92-C2A07EE2A2D8}"/>
            </a:ext>
          </a:extLst>
        </xdr:cNvPr>
        <xdr:cNvCxnSpPr/>
      </xdr:nvCxnSpPr>
      <xdr:spPr>
        <a:xfrm>
          <a:off x="13522521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96</xdr:row>
      <xdr:rowOff>95250</xdr:rowOff>
    </xdr:from>
    <xdr:to>
      <xdr:col>2</xdr:col>
      <xdr:colOff>469900</xdr:colOff>
      <xdr:row>101</xdr:row>
      <xdr:rowOff>88900</xdr:rowOff>
    </xdr:to>
    <xdr:cxnSp macro="">
      <xdr:nvCxnSpPr>
        <xdr:cNvPr id="31" name="Straight Connector 30">
          <a:extLst>
            <a:ext uri="{FF2B5EF4-FFF2-40B4-BE49-F238E27FC236}">
              <a16:creationId xmlns:a16="http://schemas.microsoft.com/office/drawing/2014/main" id="{4BBA0818-A539-D745-906A-950A6CB653B7}"/>
            </a:ext>
          </a:extLst>
        </xdr:cNvPr>
        <xdr:cNvCxnSpPr/>
      </xdr:nvCxnSpPr>
      <xdr:spPr>
        <a:xfrm>
          <a:off x="13522871100" y="11931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95</xdr:row>
      <xdr:rowOff>190500</xdr:rowOff>
    </xdr:from>
    <xdr:ext cx="1000243"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94</xdr:row>
      <xdr:rowOff>57150</xdr:rowOff>
    </xdr:from>
    <xdr:ext cx="1000243"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114301</xdr:colOff>
      <xdr:row>98</xdr:row>
      <xdr:rowOff>130175</xdr:rowOff>
    </xdr:from>
    <xdr:ext cx="1000243"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792222</xdr:colOff>
      <xdr:row>99</xdr:row>
      <xdr:rowOff>57150</xdr:rowOff>
    </xdr:from>
    <xdr:to>
      <xdr:col>1</xdr:col>
      <xdr:colOff>793750</xdr:colOff>
      <xdr:row>101</xdr:row>
      <xdr:rowOff>120650</xdr:rowOff>
    </xdr:to>
    <xdr:cxnSp macro="">
      <xdr:nvCxnSpPr>
        <xdr:cNvPr id="55" name="Straight Connector 54">
          <a:extLst>
            <a:ext uri="{FF2B5EF4-FFF2-40B4-BE49-F238E27FC236}">
              <a16:creationId xmlns:a16="http://schemas.microsoft.com/office/drawing/2014/main" id="{02595589-53E9-D24B-88D1-450CCB2095CA}"/>
            </a:ext>
          </a:extLst>
        </xdr:cNvPr>
        <xdr:cNvCxnSpPr>
          <a:stCxn id="50" idx="0"/>
        </xdr:cNvCxnSpPr>
      </xdr:nvCxnSpPr>
      <xdr:spPr>
        <a:xfrm flipH="1" flipV="1">
          <a:off x="13523372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99</xdr:row>
      <xdr:rowOff>19050</xdr:rowOff>
    </xdr:from>
    <xdr:to>
      <xdr:col>2</xdr:col>
      <xdr:colOff>423922</xdr:colOff>
      <xdr:row>99</xdr:row>
      <xdr:rowOff>25400</xdr:rowOff>
    </xdr:to>
    <xdr:cxnSp macro="">
      <xdr:nvCxnSpPr>
        <xdr:cNvPr id="83" name="Straight Connector 82">
          <a:extLst>
            <a:ext uri="{FF2B5EF4-FFF2-40B4-BE49-F238E27FC236}">
              <a16:creationId xmlns:a16="http://schemas.microsoft.com/office/drawing/2014/main" id="{ABB73BF9-21D0-AF4E-A182-54F4B65C1CB6}"/>
            </a:ext>
          </a:extLst>
        </xdr:cNvPr>
        <xdr:cNvCxnSpPr/>
      </xdr:nvCxnSpPr>
      <xdr:spPr>
        <a:xfrm>
          <a:off x="13522917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692150</xdr:colOff>
      <xdr:row>98</xdr:row>
      <xdr:rowOff>107950</xdr:rowOff>
    </xdr:from>
    <xdr:to>
      <xdr:col>2</xdr:col>
      <xdr:colOff>44450</xdr:colOff>
      <xdr:row>99</xdr:row>
      <xdr:rowOff>114300</xdr:rowOff>
    </xdr:to>
    <xdr:sp macro="" textlink="">
      <xdr:nvSpPr>
        <xdr:cNvPr id="85" name="Oval 84">
          <a:extLst>
            <a:ext uri="{FF2B5EF4-FFF2-40B4-BE49-F238E27FC236}">
              <a16:creationId xmlns:a16="http://schemas.microsoft.com/office/drawing/2014/main" id="{13D6554F-8304-8747-AB41-0A8DFFC79675}"/>
            </a:ext>
          </a:extLst>
        </xdr:cNvPr>
        <xdr:cNvSpPr/>
      </xdr:nvSpPr>
      <xdr:spPr>
        <a:xfrm>
          <a:off x="13523296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87" name="Straight Arrow Connector 86">
          <a:extLst>
            <a:ext uri="{FF2B5EF4-FFF2-40B4-BE49-F238E27FC236}">
              <a16:creationId xmlns:a16="http://schemas.microsoft.com/office/drawing/2014/main" id="{939D9A03-7DD6-2849-9D92-97CA90E88BEC}"/>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88" name="Straight Arrow Connector 87">
          <a:extLst>
            <a:ext uri="{FF2B5EF4-FFF2-40B4-BE49-F238E27FC236}">
              <a16:creationId xmlns:a16="http://schemas.microsoft.com/office/drawing/2014/main" id="{FA2B16AE-34A3-6440-802B-A54114776E7D}"/>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127001</xdr:colOff>
      <xdr:row>98</xdr:row>
      <xdr:rowOff>142875</xdr:rowOff>
    </xdr:from>
    <xdr:ext cx="1000243"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792222</xdr:colOff>
      <xdr:row>99</xdr:row>
      <xdr:rowOff>57150</xdr:rowOff>
    </xdr:from>
    <xdr:to>
      <xdr:col>5</xdr:col>
      <xdr:colOff>793750</xdr:colOff>
      <xdr:row>101</xdr:row>
      <xdr:rowOff>120650</xdr:rowOff>
    </xdr:to>
    <xdr:cxnSp macro="">
      <xdr:nvCxnSpPr>
        <xdr:cNvPr id="109" name="Straight Connector 108">
          <a:extLst>
            <a:ext uri="{FF2B5EF4-FFF2-40B4-BE49-F238E27FC236}">
              <a16:creationId xmlns:a16="http://schemas.microsoft.com/office/drawing/2014/main" id="{96C3DA72-27AF-E640-9393-56EF80A3F4FE}"/>
            </a:ext>
          </a:extLst>
        </xdr:cNvPr>
        <xdr:cNvCxnSpPr>
          <a:stCxn id="92" idx="0"/>
        </xdr:cNvCxnSpPr>
      </xdr:nvCxnSpPr>
      <xdr:spPr>
        <a:xfrm flipH="1" flipV="1">
          <a:off x="13520070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99</xdr:row>
      <xdr:rowOff>19050</xdr:rowOff>
    </xdr:from>
    <xdr:to>
      <xdr:col>6</xdr:col>
      <xdr:colOff>423922</xdr:colOff>
      <xdr:row>99</xdr:row>
      <xdr:rowOff>25400</xdr:rowOff>
    </xdr:to>
    <xdr:cxnSp macro="">
      <xdr:nvCxnSpPr>
        <xdr:cNvPr id="120" name="Straight Connector 119">
          <a:extLst>
            <a:ext uri="{FF2B5EF4-FFF2-40B4-BE49-F238E27FC236}">
              <a16:creationId xmlns:a16="http://schemas.microsoft.com/office/drawing/2014/main" id="{989B96B1-23D5-354A-AF09-F35092EDE94B}"/>
            </a:ext>
          </a:extLst>
        </xdr:cNvPr>
        <xdr:cNvCxnSpPr/>
      </xdr:nvCxnSpPr>
      <xdr:spPr>
        <a:xfrm>
          <a:off x="13519615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692150</xdr:colOff>
      <xdr:row>98</xdr:row>
      <xdr:rowOff>107950</xdr:rowOff>
    </xdr:from>
    <xdr:to>
      <xdr:col>6</xdr:col>
      <xdr:colOff>44450</xdr:colOff>
      <xdr:row>99</xdr:row>
      <xdr:rowOff>114300</xdr:rowOff>
    </xdr:to>
    <xdr:sp macro="" textlink="">
      <xdr:nvSpPr>
        <xdr:cNvPr id="123" name="Oval 122">
          <a:extLst>
            <a:ext uri="{FF2B5EF4-FFF2-40B4-BE49-F238E27FC236}">
              <a16:creationId xmlns:a16="http://schemas.microsoft.com/office/drawing/2014/main" id="{CCE7C32F-509F-1F4C-9959-75FDC0768645}"/>
            </a:ext>
          </a:extLst>
        </xdr:cNvPr>
        <xdr:cNvSpPr/>
      </xdr:nvSpPr>
      <xdr:spPr>
        <a:xfrm>
          <a:off x="13519994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130" name="Straight Arrow Connector 129">
          <a:extLst>
            <a:ext uri="{FF2B5EF4-FFF2-40B4-BE49-F238E27FC236}">
              <a16:creationId xmlns:a16="http://schemas.microsoft.com/office/drawing/2014/main" id="{4CC10EAB-861C-F94A-B281-743FC9FE328E}"/>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131" name="Straight Arrow Connector 130">
          <a:extLst>
            <a:ext uri="{FF2B5EF4-FFF2-40B4-BE49-F238E27FC236}">
              <a16:creationId xmlns:a16="http://schemas.microsoft.com/office/drawing/2014/main" id="{4DB218BC-4406-244D-8881-E7A63A269B17}"/>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96</xdr:row>
      <xdr:rowOff>95250</xdr:rowOff>
    </xdr:from>
    <xdr:to>
      <xdr:col>6</xdr:col>
      <xdr:colOff>457200</xdr:colOff>
      <xdr:row>101</xdr:row>
      <xdr:rowOff>88900</xdr:rowOff>
    </xdr:to>
    <xdr:cxnSp macro="">
      <xdr:nvCxnSpPr>
        <xdr:cNvPr id="135" name="Straight Connector 134">
          <a:extLst>
            <a:ext uri="{FF2B5EF4-FFF2-40B4-BE49-F238E27FC236}">
              <a16:creationId xmlns:a16="http://schemas.microsoft.com/office/drawing/2014/main" id="{3CF1FEE4-2230-0744-8FD4-0E272DBE08EA}"/>
            </a:ext>
          </a:extLst>
        </xdr:cNvPr>
        <xdr:cNvCxnSpPr/>
      </xdr:nvCxnSpPr>
      <xdr:spPr>
        <a:xfrm>
          <a:off x="13519581800" y="11931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96</xdr:row>
      <xdr:rowOff>6350</xdr:rowOff>
    </xdr:from>
    <xdr:ext cx="1000243"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94</xdr:row>
      <xdr:rowOff>38100</xdr:rowOff>
    </xdr:from>
    <xdr:ext cx="1000243"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oneCellAnchor>
    <xdr:from>
      <xdr:col>3</xdr:col>
      <xdr:colOff>381001</xdr:colOff>
      <xdr:row>131</xdr:row>
      <xdr:rowOff>19050</xdr:rowOff>
    </xdr:from>
    <xdr:ext cx="1870193" cy="182935"/>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2</a:t>
              </a:r>
              <a:endParaRPr lang="en-US" sz="1100"/>
            </a:p>
          </xdr:txBody>
        </xdr:sp>
      </mc:Fallback>
    </mc:AlternateContent>
    <xdr:clientData/>
  </xdr:oneCellAnchor>
  <xdr:oneCellAnchor>
    <xdr:from>
      <xdr:col>2</xdr:col>
      <xdr:colOff>742597</xdr:colOff>
      <xdr:row>135</xdr:row>
      <xdr:rowOff>150479</xdr:rowOff>
    </xdr:from>
    <xdr:ext cx="812919" cy="182935"/>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𝑃_𝑦</a:t>
              </a:r>
              <a:r>
                <a:rPr lang="he-IL" sz="1100" b="0" i="0">
                  <a:latin typeface="Cambria Math" panose="02040503050406030204" pitchFamily="18" charset="0"/>
                </a:rPr>
                <a:t>=1.5</a:t>
              </a:r>
              <a:endParaRPr lang="en-US" sz="1100"/>
            </a:p>
          </xdr:txBody>
        </xdr:sp>
      </mc:Fallback>
    </mc:AlternateContent>
    <xdr:clientData/>
  </xdr:oneCellAnchor>
  <xdr:oneCellAnchor>
    <xdr:from>
      <xdr:col>0</xdr:col>
      <xdr:colOff>88901</xdr:colOff>
      <xdr:row>184</xdr:row>
      <xdr:rowOff>3175</xdr:rowOff>
    </xdr:from>
    <xdr:ext cx="1000243" cy="318036"/>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=600−</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𝑦=600</a:t>
              </a:r>
              <a:r>
                <a:rPr lang="he-IL" sz="1100" b="0" i="0">
                  <a:solidFill>
                    <a:srgbClr val="FF0000"/>
                  </a:solidFill>
                  <a:latin typeface="Cambria Math" panose="02040503050406030204" pitchFamily="18" charset="0"/>
                </a:rPr>
                <a:t>−2</a:t>
              </a:r>
              <a:r>
                <a:rPr lang="en-US" sz="1100" b="0" i="0">
                  <a:solidFill>
                    <a:srgbClr val="FF0000"/>
                  </a:solidFill>
                  <a:latin typeface="Cambria Math" panose="02040503050406030204" pitchFamily="18" charset="0"/>
                </a:rPr>
                <a:t>/3 𝑥</a:t>
              </a:r>
              <a:endParaRPr lang="en-US" sz="1100">
                <a:solidFill>
                  <a:srgbClr val="FF0000"/>
                </a:solidFill>
              </a:endParaRPr>
            </a:p>
          </xdr:txBody>
        </xdr:sp>
      </mc:Fallback>
    </mc:AlternateContent>
    <xdr:clientData/>
  </xdr:oneCellAnchor>
  <xdr:oneCellAnchor>
    <xdr:from>
      <xdr:col>3</xdr:col>
      <xdr:colOff>720725</xdr:colOff>
      <xdr:row>183</xdr:row>
      <xdr:rowOff>200025</xdr:rowOff>
    </xdr:from>
    <xdr:ext cx="1162169" cy="318036"/>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𝑦=533.33−2/3 𝑥</a:t>
              </a:r>
              <a:endParaRPr lang="en-US" sz="1100">
                <a:solidFill>
                  <a:srgbClr val="FF0000"/>
                </a:solidFill>
              </a:endParaRPr>
            </a:p>
          </xdr:txBody>
        </xdr:sp>
      </mc:Fallback>
    </mc:AlternateContent>
    <xdr:clientData/>
  </xdr:oneCellAnchor>
  <xdr:oneCellAnchor>
    <xdr:from>
      <xdr:col>1</xdr:col>
      <xdr:colOff>320676</xdr:colOff>
      <xdr:row>194</xdr:row>
      <xdr:rowOff>31750</xdr:rowOff>
    </xdr:from>
    <xdr:ext cx="1000243" cy="318036"/>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𝑦=600−2/3 𝑥</a:t>
              </a:r>
              <a:endParaRPr lang="en-US" sz="1100"/>
            </a:p>
          </xdr:txBody>
        </xdr:sp>
      </mc:Fallback>
    </mc:AlternateContent>
    <xdr:clientData/>
  </xdr:oneCellAnchor>
  <xdr:oneCellAnchor>
    <xdr:from>
      <xdr:col>4</xdr:col>
      <xdr:colOff>758825</xdr:colOff>
      <xdr:row>192</xdr:row>
      <xdr:rowOff>6350</xdr:rowOff>
    </xdr:from>
    <xdr:ext cx="1482844" cy="331501"/>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533.33</m:t>
                        </m:r>
                      </m:num>
                      <m:den>
                        <m:r>
                          <a:rPr lang="en-US" sz="1100" b="0" i="1">
                            <a:latin typeface="Cambria Math" panose="02040503050406030204" pitchFamily="18" charset="0"/>
                          </a:rPr>
                          <m:t>800</m:t>
                        </m:r>
                      </m:den>
                    </m:f>
                    <m:r>
                      <a:rPr lang="en-US" sz="1100" b="0" i="1">
                        <a:latin typeface="Cambria Math" panose="02040503050406030204" pitchFamily="18" charset="0"/>
                      </a:rPr>
                      <m:t>𝑥</m:t>
                    </m:r>
                  </m:oMath>
                </m:oMathPara>
              </a14:m>
              <a:endParaRPr lang="en-US" sz="1100"/>
            </a:p>
          </xdr:txBody>
        </xdr:sp>
      </mc:Choice>
      <mc:Fallback xmlns="">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a:t>
              </a:r>
              <a:r>
                <a:rPr lang="en-US" sz="1100" b="0" i="0">
                  <a:latin typeface="Cambria Math" panose="02040503050406030204" pitchFamily="18" charset="0"/>
                </a:rPr>
                <a:t>533.33/800 𝑥</a:t>
              </a:r>
              <a:endParaRPr lang="en-US" sz="1100"/>
            </a:p>
          </xdr:txBody>
        </xdr:sp>
      </mc:Fallback>
    </mc:AlternateContent>
    <xdr:clientData/>
  </xdr:oneCellAnchor>
  <xdr:oneCellAnchor>
    <xdr:from>
      <xdr:col>1</xdr:col>
      <xdr:colOff>171451</xdr:colOff>
      <xdr:row>268</xdr:row>
      <xdr:rowOff>25400</xdr:rowOff>
    </xdr:from>
    <xdr:ext cx="1000243" cy="318036"/>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730250</xdr:colOff>
      <xdr:row>261</xdr:row>
      <xdr:rowOff>73025</xdr:rowOff>
    </xdr:from>
    <xdr:to>
      <xdr:col>3</xdr:col>
      <xdr:colOff>9525</xdr:colOff>
      <xdr:row>263</xdr:row>
      <xdr:rowOff>171450</xdr:rowOff>
    </xdr:to>
    <xdr:sp macro="" textlink="">
      <xdr:nvSpPr>
        <xdr:cNvPr id="148" name="Left Brace 147">
          <a:extLst>
            <a:ext uri="{FF2B5EF4-FFF2-40B4-BE49-F238E27FC236}">
              <a16:creationId xmlns:a16="http://schemas.microsoft.com/office/drawing/2014/main" id="{25805D02-04B6-BA2E-4573-E57603A9193C}"/>
            </a:ext>
          </a:extLst>
        </xdr:cNvPr>
        <xdr:cNvSpPr/>
      </xdr:nvSpPr>
      <xdr:spPr>
        <a:xfrm>
          <a:off x="13522505975" y="37411025"/>
          <a:ext cx="104775" cy="5048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704850</xdr:colOff>
      <xdr:row>268</xdr:row>
      <xdr:rowOff>190500</xdr:rowOff>
    </xdr:from>
    <xdr:ext cx="1482844" cy="318036"/>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7</xdr:col>
      <xdr:colOff>76200</xdr:colOff>
      <xdr:row>262</xdr:row>
      <xdr:rowOff>66675</xdr:rowOff>
    </xdr:from>
    <xdr:to>
      <xdr:col>8</xdr:col>
      <xdr:colOff>168275</xdr:colOff>
      <xdr:row>264</xdr:row>
      <xdr:rowOff>19050</xdr:rowOff>
    </xdr:to>
    <xdr:sp macro="" textlink="">
      <xdr:nvSpPr>
        <xdr:cNvPr id="150" name="Rounded Rectangular Callout 149">
          <a:extLst>
            <a:ext uri="{FF2B5EF4-FFF2-40B4-BE49-F238E27FC236}">
              <a16:creationId xmlns:a16="http://schemas.microsoft.com/office/drawing/2014/main" id="{ADFF81CD-B1B3-F0EB-F7C7-2359BD6E3473}"/>
            </a:ext>
          </a:extLst>
        </xdr:cNvPr>
        <xdr:cNvSpPr/>
      </xdr:nvSpPr>
      <xdr:spPr>
        <a:xfrm>
          <a:off x="13518219725" y="37607875"/>
          <a:ext cx="917575" cy="358775"/>
        </a:xfrm>
        <a:prstGeom prst="wedgeRoundRectCallout">
          <a:avLst>
            <a:gd name="adj1" fmla="val 63596"/>
            <a:gd name="adj2" fmla="val 432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נתון בשאלה</a:t>
          </a:r>
          <a:endParaRPr lang="en-US" sz="1100"/>
        </a:p>
      </xdr:txBody>
    </xdr:sp>
    <xdr:clientData/>
  </xdr:twoCellAnchor>
  <xdr:twoCellAnchor>
    <xdr:from>
      <xdr:col>3</xdr:col>
      <xdr:colOff>790575</xdr:colOff>
      <xdr:row>277</xdr:row>
      <xdr:rowOff>66675</xdr:rowOff>
    </xdr:from>
    <xdr:to>
      <xdr:col>4</xdr:col>
      <xdr:colOff>127000</xdr:colOff>
      <xdr:row>278</xdr:row>
      <xdr:rowOff>161925</xdr:rowOff>
    </xdr:to>
    <xdr:sp macro="" textlink="">
      <xdr:nvSpPr>
        <xdr:cNvPr id="151" name="Left Brace 150">
          <a:extLst>
            <a:ext uri="{FF2B5EF4-FFF2-40B4-BE49-F238E27FC236}">
              <a16:creationId xmlns:a16="http://schemas.microsoft.com/office/drawing/2014/main" id="{0DC0904E-4607-96E7-411D-0FFF23FFD879}"/>
            </a:ext>
          </a:extLst>
        </xdr:cNvPr>
        <xdr:cNvSpPr/>
      </xdr:nvSpPr>
      <xdr:spPr>
        <a:xfrm>
          <a:off x="13521563000" y="406558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790575</xdr:colOff>
      <xdr:row>279</xdr:row>
      <xdr:rowOff>85725</xdr:rowOff>
    </xdr:from>
    <xdr:to>
      <xdr:col>4</xdr:col>
      <xdr:colOff>127000</xdr:colOff>
      <xdr:row>280</xdr:row>
      <xdr:rowOff>180975</xdr:rowOff>
    </xdr:to>
    <xdr:sp macro="" textlink="">
      <xdr:nvSpPr>
        <xdr:cNvPr id="152" name="Left Brace 151">
          <a:extLst>
            <a:ext uri="{FF2B5EF4-FFF2-40B4-BE49-F238E27FC236}">
              <a16:creationId xmlns:a16="http://schemas.microsoft.com/office/drawing/2014/main" id="{A4DFE6DE-DF04-80B1-3CD8-E892EFC6B22E}"/>
            </a:ext>
          </a:extLst>
        </xdr:cNvPr>
        <xdr:cNvSpPr/>
      </xdr:nvSpPr>
      <xdr:spPr>
        <a:xfrm>
          <a:off x="13521563000" y="4108132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793750</xdr:colOff>
      <xdr:row>281</xdr:row>
      <xdr:rowOff>53975</xdr:rowOff>
    </xdr:from>
    <xdr:to>
      <xdr:col>4</xdr:col>
      <xdr:colOff>130175</xdr:colOff>
      <xdr:row>282</xdr:row>
      <xdr:rowOff>149225</xdr:rowOff>
    </xdr:to>
    <xdr:sp macro="" textlink="">
      <xdr:nvSpPr>
        <xdr:cNvPr id="153" name="Left Brace 152">
          <a:extLst>
            <a:ext uri="{FF2B5EF4-FFF2-40B4-BE49-F238E27FC236}">
              <a16:creationId xmlns:a16="http://schemas.microsoft.com/office/drawing/2014/main" id="{6680F59E-7D3C-B552-B30A-99F0859C7D38}"/>
            </a:ext>
          </a:extLst>
        </xdr:cNvPr>
        <xdr:cNvSpPr/>
      </xdr:nvSpPr>
      <xdr:spPr>
        <a:xfrm>
          <a:off x="13521559825" y="414559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784225</xdr:colOff>
      <xdr:row>283</xdr:row>
      <xdr:rowOff>53975</xdr:rowOff>
    </xdr:from>
    <xdr:to>
      <xdr:col>4</xdr:col>
      <xdr:colOff>120650</xdr:colOff>
      <xdr:row>284</xdr:row>
      <xdr:rowOff>149225</xdr:rowOff>
    </xdr:to>
    <xdr:sp macro="" textlink="">
      <xdr:nvSpPr>
        <xdr:cNvPr id="154" name="Left Brace 153">
          <a:extLst>
            <a:ext uri="{FF2B5EF4-FFF2-40B4-BE49-F238E27FC236}">
              <a16:creationId xmlns:a16="http://schemas.microsoft.com/office/drawing/2014/main" id="{8FE15731-009B-942F-7EDE-7830B0781CFC}"/>
            </a:ext>
          </a:extLst>
        </xdr:cNvPr>
        <xdr:cNvSpPr/>
      </xdr:nvSpPr>
      <xdr:spPr>
        <a:xfrm>
          <a:off x="13521569350" y="418623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327526</xdr:colOff>
      <xdr:row>340</xdr:row>
      <xdr:rowOff>167106</xdr:rowOff>
    </xdr:from>
    <xdr:to>
      <xdr:col>3</xdr:col>
      <xdr:colOff>344237</xdr:colOff>
      <xdr:row>351</xdr:row>
      <xdr:rowOff>80211</xdr:rowOff>
    </xdr:to>
    <xdr:cxnSp macro="">
      <xdr:nvCxnSpPr>
        <xdr:cNvPr id="156" name="Straight Arrow Connector 155">
          <a:extLst>
            <a:ext uri="{FF2B5EF4-FFF2-40B4-BE49-F238E27FC236}">
              <a16:creationId xmlns:a16="http://schemas.microsoft.com/office/drawing/2014/main" id="{4F20F6DE-97AC-A66F-8CEA-F1AA54DD7D8A}"/>
            </a:ext>
          </a:extLst>
        </xdr:cNvPr>
        <xdr:cNvCxnSpPr/>
      </xdr:nvCxnSpPr>
      <xdr:spPr>
        <a:xfrm flipH="1" flipV="1">
          <a:off x="13522171263" y="49486553"/>
          <a:ext cx="16711" cy="215565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349</xdr:row>
      <xdr:rowOff>73526</xdr:rowOff>
    </xdr:from>
    <xdr:to>
      <xdr:col>3</xdr:col>
      <xdr:colOff>658396</xdr:colOff>
      <xdr:row>349</xdr:row>
      <xdr:rowOff>76868</xdr:rowOff>
    </xdr:to>
    <xdr:cxnSp macro="">
      <xdr:nvCxnSpPr>
        <xdr:cNvPr id="157" name="Straight Arrow Connector 156">
          <a:extLst>
            <a:ext uri="{FF2B5EF4-FFF2-40B4-BE49-F238E27FC236}">
              <a16:creationId xmlns:a16="http://schemas.microsoft.com/office/drawing/2014/main" id="{EDB9BBCC-B839-D080-24FE-121F9668F6A0}"/>
            </a:ext>
          </a:extLst>
        </xdr:cNvPr>
        <xdr:cNvCxnSpPr/>
      </xdr:nvCxnSpPr>
      <xdr:spPr>
        <a:xfrm flipV="1">
          <a:off x="13521857104" y="51227789"/>
          <a:ext cx="279065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349</xdr:row>
      <xdr:rowOff>127728</xdr:rowOff>
    </xdr:from>
    <xdr:ext cx="864875"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343</xdr:row>
      <xdr:rowOff>114073</xdr:rowOff>
    </xdr:from>
    <xdr:ext cx="864875"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340</xdr:row>
      <xdr:rowOff>167106</xdr:rowOff>
    </xdr:from>
    <xdr:to>
      <xdr:col>8</xdr:col>
      <xdr:colOff>344237</xdr:colOff>
      <xdr:row>351</xdr:row>
      <xdr:rowOff>80211</xdr:rowOff>
    </xdr:to>
    <xdr:cxnSp macro="">
      <xdr:nvCxnSpPr>
        <xdr:cNvPr id="162" name="Straight Arrow Connector 161">
          <a:extLst>
            <a:ext uri="{FF2B5EF4-FFF2-40B4-BE49-F238E27FC236}">
              <a16:creationId xmlns:a16="http://schemas.microsoft.com/office/drawing/2014/main" id="{33CE7CBC-03E7-F841-85C6-C2BDFAA267A1}"/>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349</xdr:row>
      <xdr:rowOff>73526</xdr:rowOff>
    </xdr:from>
    <xdr:to>
      <xdr:col>8</xdr:col>
      <xdr:colOff>658396</xdr:colOff>
      <xdr:row>349</xdr:row>
      <xdr:rowOff>76868</xdr:rowOff>
    </xdr:to>
    <xdr:cxnSp macro="">
      <xdr:nvCxnSpPr>
        <xdr:cNvPr id="163" name="Straight Arrow Connector 162">
          <a:extLst>
            <a:ext uri="{FF2B5EF4-FFF2-40B4-BE49-F238E27FC236}">
              <a16:creationId xmlns:a16="http://schemas.microsoft.com/office/drawing/2014/main" id="{E60E3294-783B-0049-8C32-47EE09B27928}"/>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349</xdr:row>
      <xdr:rowOff>141384</xdr:rowOff>
    </xdr:from>
    <xdr:ext cx="8648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343</xdr:row>
      <xdr:rowOff>91313</xdr:rowOff>
    </xdr:from>
    <xdr:ext cx="864875"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344</xdr:row>
      <xdr:rowOff>9104</xdr:rowOff>
    </xdr:from>
    <xdr:to>
      <xdr:col>3</xdr:col>
      <xdr:colOff>350503</xdr:colOff>
      <xdr:row>349</xdr:row>
      <xdr:rowOff>72831</xdr:rowOff>
    </xdr:to>
    <xdr:cxnSp macro="">
      <xdr:nvCxnSpPr>
        <xdr:cNvPr id="167" name="Straight Connector 166">
          <a:extLst>
            <a:ext uri="{FF2B5EF4-FFF2-40B4-BE49-F238E27FC236}">
              <a16:creationId xmlns:a16="http://schemas.microsoft.com/office/drawing/2014/main" id="{5EF634DB-2F65-128E-B228-4C9031AB501C}"/>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344</xdr:row>
      <xdr:rowOff>0</xdr:rowOff>
    </xdr:from>
    <xdr:to>
      <xdr:col>8</xdr:col>
      <xdr:colOff>314088</xdr:colOff>
      <xdr:row>349</xdr:row>
      <xdr:rowOff>63727</xdr:rowOff>
    </xdr:to>
    <xdr:cxnSp macro="">
      <xdr:nvCxnSpPr>
        <xdr:cNvPr id="169" name="Straight Connector 168">
          <a:extLst>
            <a:ext uri="{FF2B5EF4-FFF2-40B4-BE49-F238E27FC236}">
              <a16:creationId xmlns:a16="http://schemas.microsoft.com/office/drawing/2014/main" id="{4CB51DF1-4AB6-CD8F-97AA-36BAD231DAC5}"/>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345</xdr:row>
      <xdr:rowOff>95864</xdr:rowOff>
    </xdr:from>
    <xdr:ext cx="134993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345</xdr:row>
      <xdr:rowOff>77657</xdr:rowOff>
    </xdr:from>
    <xdr:ext cx="1349937"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3</xdr:col>
      <xdr:colOff>327526</xdr:colOff>
      <xdr:row>369</xdr:row>
      <xdr:rowOff>167106</xdr:rowOff>
    </xdr:from>
    <xdr:to>
      <xdr:col>3</xdr:col>
      <xdr:colOff>344237</xdr:colOff>
      <xdr:row>380</xdr:row>
      <xdr:rowOff>80211</xdr:rowOff>
    </xdr:to>
    <xdr:cxnSp macro="">
      <xdr:nvCxnSpPr>
        <xdr:cNvPr id="140" name="Straight Arrow Connector 139">
          <a:extLst>
            <a:ext uri="{FF2B5EF4-FFF2-40B4-BE49-F238E27FC236}">
              <a16:creationId xmlns:a16="http://schemas.microsoft.com/office/drawing/2014/main" id="{65B8D341-4E83-FA43-BDBD-1686F9BD6E45}"/>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378</xdr:row>
      <xdr:rowOff>73526</xdr:rowOff>
    </xdr:from>
    <xdr:to>
      <xdr:col>3</xdr:col>
      <xdr:colOff>658396</xdr:colOff>
      <xdr:row>378</xdr:row>
      <xdr:rowOff>76868</xdr:rowOff>
    </xdr:to>
    <xdr:cxnSp macro="">
      <xdr:nvCxnSpPr>
        <xdr:cNvPr id="141" name="Straight Arrow Connector 140">
          <a:extLst>
            <a:ext uri="{FF2B5EF4-FFF2-40B4-BE49-F238E27FC236}">
              <a16:creationId xmlns:a16="http://schemas.microsoft.com/office/drawing/2014/main" id="{3487E3CA-C99F-774C-B167-61E5915CD4A1}"/>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378</xdr:row>
      <xdr:rowOff>127728</xdr:rowOff>
    </xdr:from>
    <xdr:ext cx="864875"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372</xdr:row>
      <xdr:rowOff>114073</xdr:rowOff>
    </xdr:from>
    <xdr:ext cx="864875"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369</xdr:row>
      <xdr:rowOff>167106</xdr:rowOff>
    </xdr:from>
    <xdr:to>
      <xdr:col>8</xdr:col>
      <xdr:colOff>344237</xdr:colOff>
      <xdr:row>380</xdr:row>
      <xdr:rowOff>80211</xdr:rowOff>
    </xdr:to>
    <xdr:cxnSp macro="">
      <xdr:nvCxnSpPr>
        <xdr:cNvPr id="158" name="Straight Arrow Connector 157">
          <a:extLst>
            <a:ext uri="{FF2B5EF4-FFF2-40B4-BE49-F238E27FC236}">
              <a16:creationId xmlns:a16="http://schemas.microsoft.com/office/drawing/2014/main" id="{758356B2-3419-614C-BE96-3B3D66C174C1}"/>
            </a:ext>
          </a:extLst>
        </xdr:cNvPr>
        <xdr:cNvCxnSpPr/>
      </xdr:nvCxnSpPr>
      <xdr:spPr>
        <a:xfrm flipH="1" flipV="1">
          <a:off x="13491953685"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378</xdr:row>
      <xdr:rowOff>73526</xdr:rowOff>
    </xdr:from>
    <xdr:to>
      <xdr:col>8</xdr:col>
      <xdr:colOff>658396</xdr:colOff>
      <xdr:row>378</xdr:row>
      <xdr:rowOff>76868</xdr:rowOff>
    </xdr:to>
    <xdr:cxnSp macro="">
      <xdr:nvCxnSpPr>
        <xdr:cNvPr id="159" name="Straight Arrow Connector 158">
          <a:extLst>
            <a:ext uri="{FF2B5EF4-FFF2-40B4-BE49-F238E27FC236}">
              <a16:creationId xmlns:a16="http://schemas.microsoft.com/office/drawing/2014/main" id="{7DC135DC-0B34-2549-81E0-6297568E9694}"/>
            </a:ext>
          </a:extLst>
        </xdr:cNvPr>
        <xdr:cNvCxnSpPr/>
      </xdr:nvCxnSpPr>
      <xdr:spPr>
        <a:xfrm flipV="1">
          <a:off x="13491639526"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378</xdr:row>
      <xdr:rowOff>141384</xdr:rowOff>
    </xdr:from>
    <xdr:ext cx="864875"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372</xdr:row>
      <xdr:rowOff>91313</xdr:rowOff>
    </xdr:from>
    <xdr:ext cx="864875"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373</xdr:row>
      <xdr:rowOff>9104</xdr:rowOff>
    </xdr:from>
    <xdr:to>
      <xdr:col>3</xdr:col>
      <xdr:colOff>350503</xdr:colOff>
      <xdr:row>378</xdr:row>
      <xdr:rowOff>72831</xdr:rowOff>
    </xdr:to>
    <xdr:cxnSp macro="">
      <xdr:nvCxnSpPr>
        <xdr:cNvPr id="170" name="Straight Connector 169">
          <a:extLst>
            <a:ext uri="{FF2B5EF4-FFF2-40B4-BE49-F238E27FC236}">
              <a16:creationId xmlns:a16="http://schemas.microsoft.com/office/drawing/2014/main" id="{8D4EA8D0-DE20-3741-BC7E-FED7F4EBE8F1}"/>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373</xdr:row>
      <xdr:rowOff>0</xdr:rowOff>
    </xdr:from>
    <xdr:to>
      <xdr:col>8</xdr:col>
      <xdr:colOff>314088</xdr:colOff>
      <xdr:row>378</xdr:row>
      <xdr:rowOff>63727</xdr:rowOff>
    </xdr:to>
    <xdr:cxnSp macro="">
      <xdr:nvCxnSpPr>
        <xdr:cNvPr id="173" name="Straight Connector 172">
          <a:extLst>
            <a:ext uri="{FF2B5EF4-FFF2-40B4-BE49-F238E27FC236}">
              <a16:creationId xmlns:a16="http://schemas.microsoft.com/office/drawing/2014/main" id="{E0665894-65FA-D648-8C88-1B48C13DA357}"/>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374</xdr:row>
      <xdr:rowOff>95864</xdr:rowOff>
    </xdr:from>
    <xdr:ext cx="1349937"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374</xdr:row>
      <xdr:rowOff>77657</xdr:rowOff>
    </xdr:from>
    <xdr:ext cx="1349937"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2</xdr:col>
      <xdr:colOff>450645</xdr:colOff>
      <xdr:row>375</xdr:row>
      <xdr:rowOff>54624</xdr:rowOff>
    </xdr:from>
    <xdr:to>
      <xdr:col>2</xdr:col>
      <xdr:colOff>578100</xdr:colOff>
      <xdr:row>376</xdr:row>
      <xdr:rowOff>4552</xdr:rowOff>
    </xdr:to>
    <xdr:sp macro="" textlink="">
      <xdr:nvSpPr>
        <xdr:cNvPr id="176" name="Oval 175">
          <a:extLst>
            <a:ext uri="{FF2B5EF4-FFF2-40B4-BE49-F238E27FC236}">
              <a16:creationId xmlns:a16="http://schemas.microsoft.com/office/drawing/2014/main" id="{A946E8D8-DA5C-0902-0423-D9564ABA221F}"/>
            </a:ext>
          </a:extLst>
        </xdr:cNvPr>
        <xdr:cNvSpPr/>
      </xdr:nvSpPr>
      <xdr:spPr>
        <a:xfrm>
          <a:off x="13496663262" y="54277706"/>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286774</xdr:colOff>
      <xdr:row>374</xdr:row>
      <xdr:rowOff>186630</xdr:rowOff>
    </xdr:from>
    <xdr:to>
      <xdr:col>7</xdr:col>
      <xdr:colOff>414229</xdr:colOff>
      <xdr:row>375</xdr:row>
      <xdr:rowOff>136559</xdr:rowOff>
    </xdr:to>
    <xdr:sp macro="" textlink="">
      <xdr:nvSpPr>
        <xdr:cNvPr id="177" name="Oval 176">
          <a:extLst>
            <a:ext uri="{FF2B5EF4-FFF2-40B4-BE49-F238E27FC236}">
              <a16:creationId xmlns:a16="http://schemas.microsoft.com/office/drawing/2014/main" id="{523422ED-361D-5F3C-EB26-DBD5BEB2997D}"/>
            </a:ext>
          </a:extLst>
        </xdr:cNvPr>
        <xdr:cNvSpPr/>
      </xdr:nvSpPr>
      <xdr:spPr>
        <a:xfrm>
          <a:off x="13492707599" y="54204874"/>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509821</xdr:colOff>
      <xdr:row>376</xdr:row>
      <xdr:rowOff>45520</xdr:rowOff>
    </xdr:from>
    <xdr:to>
      <xdr:col>2</xdr:col>
      <xdr:colOff>509821</xdr:colOff>
      <xdr:row>378</xdr:row>
      <xdr:rowOff>22759</xdr:rowOff>
    </xdr:to>
    <xdr:cxnSp macro="">
      <xdr:nvCxnSpPr>
        <xdr:cNvPr id="179" name="Straight Connector 178">
          <a:extLst>
            <a:ext uri="{FF2B5EF4-FFF2-40B4-BE49-F238E27FC236}">
              <a16:creationId xmlns:a16="http://schemas.microsoft.com/office/drawing/2014/main" id="{B0C26537-5DA2-1011-3F82-FF900DFB691F}"/>
            </a:ext>
          </a:extLst>
        </xdr:cNvPr>
        <xdr:cNvCxnSpPr/>
      </xdr:nvCxnSpPr>
      <xdr:spPr>
        <a:xfrm>
          <a:off x="13496731541" y="54473441"/>
          <a:ext cx="0" cy="38691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609964</xdr:colOff>
      <xdr:row>375</xdr:row>
      <xdr:rowOff>118352</xdr:rowOff>
    </xdr:from>
    <xdr:to>
      <xdr:col>3</xdr:col>
      <xdr:colOff>327743</xdr:colOff>
      <xdr:row>375</xdr:row>
      <xdr:rowOff>127456</xdr:rowOff>
    </xdr:to>
    <xdr:cxnSp macro="">
      <xdr:nvCxnSpPr>
        <xdr:cNvPr id="180" name="Straight Connector 179">
          <a:extLst>
            <a:ext uri="{FF2B5EF4-FFF2-40B4-BE49-F238E27FC236}">
              <a16:creationId xmlns:a16="http://schemas.microsoft.com/office/drawing/2014/main" id="{FC6DAEEA-4AAC-BE2D-9BF0-7D6E641CE419}"/>
            </a:ext>
          </a:extLst>
        </xdr:cNvPr>
        <xdr:cNvCxnSpPr/>
      </xdr:nvCxnSpPr>
      <xdr:spPr>
        <a:xfrm flipH="1" flipV="1">
          <a:off x="13496089713" y="54341434"/>
          <a:ext cx="541685" cy="910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31865</xdr:colOff>
      <xdr:row>375</xdr:row>
      <xdr:rowOff>27585</xdr:rowOff>
    </xdr:from>
    <xdr:ext cx="864875"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a:t>
              </a:r>
              <a:endParaRPr lang="en-US" sz="1100"/>
            </a:p>
          </xdr:txBody>
        </xdr:sp>
      </mc:Fallback>
    </mc:AlternateContent>
    <xdr:clientData/>
  </xdr:oneCellAnchor>
  <xdr:oneCellAnchor>
    <xdr:from>
      <xdr:col>2</xdr:col>
      <xdr:colOff>13656</xdr:colOff>
      <xdr:row>378</xdr:row>
      <xdr:rowOff>91312</xdr:rowOff>
    </xdr:from>
    <xdr:ext cx="864875"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a:t>
              </a:r>
              <a:endParaRPr lang="en-US" sz="1100"/>
            </a:p>
          </xdr:txBody>
        </xdr:sp>
      </mc:Fallback>
    </mc:AlternateContent>
    <xdr:clientData/>
  </xdr:oneCellAnchor>
  <xdr:twoCellAnchor>
    <xdr:from>
      <xdr:col>7</xdr:col>
      <xdr:colOff>436990</xdr:colOff>
      <xdr:row>375</xdr:row>
      <xdr:rowOff>54624</xdr:rowOff>
    </xdr:from>
    <xdr:to>
      <xdr:col>8</xdr:col>
      <xdr:colOff>304983</xdr:colOff>
      <xdr:row>375</xdr:row>
      <xdr:rowOff>59176</xdr:rowOff>
    </xdr:to>
    <xdr:cxnSp macro="">
      <xdr:nvCxnSpPr>
        <xdr:cNvPr id="185" name="Straight Connector 184">
          <a:extLst>
            <a:ext uri="{FF2B5EF4-FFF2-40B4-BE49-F238E27FC236}">
              <a16:creationId xmlns:a16="http://schemas.microsoft.com/office/drawing/2014/main" id="{593DF84B-4852-9F1F-7502-A2F394761FA0}"/>
            </a:ext>
          </a:extLst>
        </xdr:cNvPr>
        <xdr:cNvCxnSpPr/>
      </xdr:nvCxnSpPr>
      <xdr:spPr>
        <a:xfrm flipH="1" flipV="1">
          <a:off x="13491992939" y="54277706"/>
          <a:ext cx="691899" cy="455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332294</xdr:colOff>
      <xdr:row>375</xdr:row>
      <xdr:rowOff>177527</xdr:rowOff>
    </xdr:from>
    <xdr:to>
      <xdr:col>7</xdr:col>
      <xdr:colOff>336846</xdr:colOff>
      <xdr:row>378</xdr:row>
      <xdr:rowOff>36415</xdr:rowOff>
    </xdr:to>
    <xdr:cxnSp macro="">
      <xdr:nvCxnSpPr>
        <xdr:cNvPr id="187" name="Straight Connector 186">
          <a:extLst>
            <a:ext uri="{FF2B5EF4-FFF2-40B4-BE49-F238E27FC236}">
              <a16:creationId xmlns:a16="http://schemas.microsoft.com/office/drawing/2014/main" id="{8F5A29E7-51BB-B954-296A-D9AC77AE05D0}"/>
            </a:ext>
          </a:extLst>
        </xdr:cNvPr>
        <xdr:cNvCxnSpPr/>
      </xdr:nvCxnSpPr>
      <xdr:spPr>
        <a:xfrm flipH="1">
          <a:off x="13492784982" y="54400609"/>
          <a:ext cx="4552" cy="473405"/>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40969</xdr:colOff>
      <xdr:row>374</xdr:row>
      <xdr:rowOff>168696</xdr:rowOff>
    </xdr:from>
    <xdr:ext cx="86487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6</xdr:col>
      <xdr:colOff>723764</xdr:colOff>
      <xdr:row>378</xdr:row>
      <xdr:rowOff>109520</xdr:rowOff>
    </xdr:from>
    <xdr:ext cx="864875"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3</xdr:col>
      <xdr:colOff>327526</xdr:colOff>
      <xdr:row>482</xdr:row>
      <xdr:rowOff>167106</xdr:rowOff>
    </xdr:from>
    <xdr:to>
      <xdr:col>3</xdr:col>
      <xdr:colOff>344237</xdr:colOff>
      <xdr:row>493</xdr:row>
      <xdr:rowOff>80211</xdr:rowOff>
    </xdr:to>
    <xdr:cxnSp macro="">
      <xdr:nvCxnSpPr>
        <xdr:cNvPr id="191" name="Straight Arrow Connector 190">
          <a:extLst>
            <a:ext uri="{FF2B5EF4-FFF2-40B4-BE49-F238E27FC236}">
              <a16:creationId xmlns:a16="http://schemas.microsoft.com/office/drawing/2014/main" id="{089DEBEB-5627-C24F-A488-2D5C0BC6FB41}"/>
            </a:ext>
          </a:extLst>
        </xdr:cNvPr>
        <xdr:cNvCxnSpPr/>
      </xdr:nvCxnSpPr>
      <xdr:spPr>
        <a:xfrm flipH="1" flipV="1">
          <a:off x="13496073219"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491</xdr:row>
      <xdr:rowOff>73526</xdr:rowOff>
    </xdr:from>
    <xdr:to>
      <xdr:col>3</xdr:col>
      <xdr:colOff>658396</xdr:colOff>
      <xdr:row>491</xdr:row>
      <xdr:rowOff>76868</xdr:rowOff>
    </xdr:to>
    <xdr:cxnSp macro="">
      <xdr:nvCxnSpPr>
        <xdr:cNvPr id="192" name="Straight Arrow Connector 191">
          <a:extLst>
            <a:ext uri="{FF2B5EF4-FFF2-40B4-BE49-F238E27FC236}">
              <a16:creationId xmlns:a16="http://schemas.microsoft.com/office/drawing/2014/main" id="{E016DA55-6513-1E49-896E-943C87762D3E}"/>
            </a:ext>
          </a:extLst>
        </xdr:cNvPr>
        <xdr:cNvCxnSpPr/>
      </xdr:nvCxnSpPr>
      <xdr:spPr>
        <a:xfrm flipV="1">
          <a:off x="13495759060"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491</xdr:row>
      <xdr:rowOff>127728</xdr:rowOff>
    </xdr:from>
    <xdr:ext cx="864875"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485</xdr:row>
      <xdr:rowOff>114073</xdr:rowOff>
    </xdr:from>
    <xdr:ext cx="86487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482</xdr:row>
      <xdr:rowOff>167106</xdr:rowOff>
    </xdr:from>
    <xdr:to>
      <xdr:col>8</xdr:col>
      <xdr:colOff>344237</xdr:colOff>
      <xdr:row>493</xdr:row>
      <xdr:rowOff>80211</xdr:rowOff>
    </xdr:to>
    <xdr:cxnSp macro="">
      <xdr:nvCxnSpPr>
        <xdr:cNvPr id="195" name="Straight Arrow Connector 194">
          <a:extLst>
            <a:ext uri="{FF2B5EF4-FFF2-40B4-BE49-F238E27FC236}">
              <a16:creationId xmlns:a16="http://schemas.microsoft.com/office/drawing/2014/main" id="{67935145-D6BF-9643-8EBB-D32C43AC7E56}"/>
            </a:ext>
          </a:extLst>
        </xdr:cNvPr>
        <xdr:cNvCxnSpPr/>
      </xdr:nvCxnSpPr>
      <xdr:spPr>
        <a:xfrm flipH="1" flipV="1">
          <a:off x="13491953685"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491</xdr:row>
      <xdr:rowOff>73526</xdr:rowOff>
    </xdr:from>
    <xdr:to>
      <xdr:col>8</xdr:col>
      <xdr:colOff>658396</xdr:colOff>
      <xdr:row>491</xdr:row>
      <xdr:rowOff>76868</xdr:rowOff>
    </xdr:to>
    <xdr:cxnSp macro="">
      <xdr:nvCxnSpPr>
        <xdr:cNvPr id="196" name="Straight Arrow Connector 195">
          <a:extLst>
            <a:ext uri="{FF2B5EF4-FFF2-40B4-BE49-F238E27FC236}">
              <a16:creationId xmlns:a16="http://schemas.microsoft.com/office/drawing/2014/main" id="{54B3FB90-50B4-F543-8AEB-DBF9D67FE192}"/>
            </a:ext>
          </a:extLst>
        </xdr:cNvPr>
        <xdr:cNvCxnSpPr/>
      </xdr:nvCxnSpPr>
      <xdr:spPr>
        <a:xfrm flipV="1">
          <a:off x="13491639526"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491</xdr:row>
      <xdr:rowOff>141384</xdr:rowOff>
    </xdr:from>
    <xdr:ext cx="86487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485</xdr:row>
      <xdr:rowOff>91313</xdr:rowOff>
    </xdr:from>
    <xdr:ext cx="864875"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486</xdr:row>
      <xdr:rowOff>9104</xdr:rowOff>
    </xdr:from>
    <xdr:to>
      <xdr:col>3</xdr:col>
      <xdr:colOff>350503</xdr:colOff>
      <xdr:row>491</xdr:row>
      <xdr:rowOff>72831</xdr:rowOff>
    </xdr:to>
    <xdr:cxnSp macro="">
      <xdr:nvCxnSpPr>
        <xdr:cNvPr id="199" name="Straight Connector 198">
          <a:extLst>
            <a:ext uri="{FF2B5EF4-FFF2-40B4-BE49-F238E27FC236}">
              <a16:creationId xmlns:a16="http://schemas.microsoft.com/office/drawing/2014/main" id="{C68F98BF-E3F3-294C-865D-750E656F5E43}"/>
            </a:ext>
          </a:extLst>
        </xdr:cNvPr>
        <xdr:cNvCxnSpPr/>
      </xdr:nvCxnSpPr>
      <xdr:spPr>
        <a:xfrm>
          <a:off x="13496066953" y="53822509"/>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486</xdr:row>
      <xdr:rowOff>0</xdr:rowOff>
    </xdr:from>
    <xdr:to>
      <xdr:col>8</xdr:col>
      <xdr:colOff>314088</xdr:colOff>
      <xdr:row>491</xdr:row>
      <xdr:rowOff>63727</xdr:rowOff>
    </xdr:to>
    <xdr:cxnSp macro="">
      <xdr:nvCxnSpPr>
        <xdr:cNvPr id="200" name="Straight Connector 199">
          <a:extLst>
            <a:ext uri="{FF2B5EF4-FFF2-40B4-BE49-F238E27FC236}">
              <a16:creationId xmlns:a16="http://schemas.microsoft.com/office/drawing/2014/main" id="{9C21F5D1-7DAD-C742-8A6A-3800A9C2B9BD}"/>
            </a:ext>
          </a:extLst>
        </xdr:cNvPr>
        <xdr:cNvCxnSpPr/>
      </xdr:nvCxnSpPr>
      <xdr:spPr>
        <a:xfrm>
          <a:off x="13491983834" y="53813405"/>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518927</xdr:colOff>
      <xdr:row>488</xdr:row>
      <xdr:rowOff>59448</xdr:rowOff>
    </xdr:from>
    <xdr:ext cx="1349937"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186880</xdr:colOff>
      <xdr:row>486</xdr:row>
      <xdr:rowOff>174854</xdr:rowOff>
    </xdr:from>
    <xdr:ext cx="1378437" cy="31803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=400−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𝑦=400−</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5</xdr:col>
      <xdr:colOff>782939</xdr:colOff>
      <xdr:row>490</xdr:row>
      <xdr:rowOff>177526</xdr:rowOff>
    </xdr:from>
    <xdr:to>
      <xdr:col>6</xdr:col>
      <xdr:colOff>86487</xdr:colOff>
      <xdr:row>491</xdr:row>
      <xdr:rowOff>127456</xdr:rowOff>
    </xdr:to>
    <xdr:sp macro="" textlink="">
      <xdr:nvSpPr>
        <xdr:cNvPr id="204" name="Oval 203">
          <a:extLst>
            <a:ext uri="{FF2B5EF4-FFF2-40B4-BE49-F238E27FC236}">
              <a16:creationId xmlns:a16="http://schemas.microsoft.com/office/drawing/2014/main" id="{F4E71AA3-007D-9742-A332-00E3133768F8}"/>
            </a:ext>
          </a:extLst>
        </xdr:cNvPr>
        <xdr:cNvSpPr/>
      </xdr:nvSpPr>
      <xdr:spPr>
        <a:xfrm>
          <a:off x="13493859248" y="62630573"/>
          <a:ext cx="127455" cy="1547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245807</xdr:colOff>
      <xdr:row>485</xdr:row>
      <xdr:rowOff>168424</xdr:rowOff>
    </xdr:from>
    <xdr:to>
      <xdr:col>3</xdr:col>
      <xdr:colOff>373262</xdr:colOff>
      <xdr:row>486</xdr:row>
      <xdr:rowOff>118352</xdr:rowOff>
    </xdr:to>
    <xdr:sp macro="" textlink="">
      <xdr:nvSpPr>
        <xdr:cNvPr id="213" name="Oval 212">
          <a:extLst>
            <a:ext uri="{FF2B5EF4-FFF2-40B4-BE49-F238E27FC236}">
              <a16:creationId xmlns:a16="http://schemas.microsoft.com/office/drawing/2014/main" id="{65F13833-03A0-CE71-EE48-77F281BADF5B}"/>
            </a:ext>
          </a:extLst>
        </xdr:cNvPr>
        <xdr:cNvSpPr/>
      </xdr:nvSpPr>
      <xdr:spPr>
        <a:xfrm>
          <a:off x="13496044194" y="61597277"/>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0</xdr:col>
      <xdr:colOff>578102</xdr:colOff>
      <xdr:row>486</xdr:row>
      <xdr:rowOff>40969</xdr:rowOff>
    </xdr:from>
    <xdr:to>
      <xdr:col>3</xdr:col>
      <xdr:colOff>245807</xdr:colOff>
      <xdr:row>491</xdr:row>
      <xdr:rowOff>63728</xdr:rowOff>
    </xdr:to>
    <xdr:cxnSp macro="">
      <xdr:nvCxnSpPr>
        <xdr:cNvPr id="214" name="Straight Connector 213">
          <a:extLst>
            <a:ext uri="{FF2B5EF4-FFF2-40B4-BE49-F238E27FC236}">
              <a16:creationId xmlns:a16="http://schemas.microsoft.com/office/drawing/2014/main" id="{CDE0922F-B6A8-E2D4-B956-A22ABB19349D}"/>
            </a:ext>
          </a:extLst>
        </xdr:cNvPr>
        <xdr:cNvCxnSpPr>
          <a:cxnSpLocks/>
          <a:stCxn id="213" idx="6"/>
        </xdr:cNvCxnSpPr>
      </xdr:nvCxnSpPr>
      <xdr:spPr>
        <a:xfrm>
          <a:off x="13496171649" y="62903693"/>
          <a:ext cx="2139425" cy="1046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732870</xdr:colOff>
      <xdr:row>488</xdr:row>
      <xdr:rowOff>82209</xdr:rowOff>
    </xdr:from>
    <xdr:ext cx="134993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oneCellAnchor>
    <xdr:from>
      <xdr:col>0</xdr:col>
      <xdr:colOff>141112</xdr:colOff>
      <xdr:row>491</xdr:row>
      <xdr:rowOff>91312</xdr:rowOff>
    </xdr:from>
    <xdr:ext cx="864875"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6</xdr:col>
      <xdr:colOff>68282</xdr:colOff>
      <xdr:row>483</xdr:row>
      <xdr:rowOff>95592</xdr:rowOff>
    </xdr:from>
    <xdr:to>
      <xdr:col>8</xdr:col>
      <xdr:colOff>345951</xdr:colOff>
      <xdr:row>491</xdr:row>
      <xdr:rowOff>27312</xdr:rowOff>
    </xdr:to>
    <xdr:cxnSp macro="">
      <xdr:nvCxnSpPr>
        <xdr:cNvPr id="218" name="Straight Connector 217">
          <a:extLst>
            <a:ext uri="{FF2B5EF4-FFF2-40B4-BE49-F238E27FC236}">
              <a16:creationId xmlns:a16="http://schemas.microsoft.com/office/drawing/2014/main" id="{4BE7EDA0-2CA1-C794-B22D-CA892258C877}"/>
            </a:ext>
          </a:extLst>
        </xdr:cNvPr>
        <xdr:cNvCxnSpPr/>
      </xdr:nvCxnSpPr>
      <xdr:spPr>
        <a:xfrm>
          <a:off x="13491951971" y="63572832"/>
          <a:ext cx="1925482" cy="1570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104697</xdr:colOff>
      <xdr:row>482</xdr:row>
      <xdr:rowOff>173250</xdr:rowOff>
    </xdr:from>
    <xdr:ext cx="864875" cy="318036"/>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833</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3</m:t>
                        </m:r>
                      </m:den>
                    </m:f>
                  </m:oMath>
                </m:oMathPara>
              </a14:m>
              <a:endParaRPr lang="en-US" sz="1100"/>
            </a:p>
          </xdr:txBody>
        </xdr:sp>
      </mc:Choice>
      <mc:Fallback xmlns="">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833 1/3</a:t>
              </a:r>
              <a:endParaRPr lang="en-US" sz="1100"/>
            </a:p>
          </xdr:txBody>
        </xdr:sp>
      </mc:Fallback>
    </mc:AlternateContent>
    <xdr:clientData/>
  </xdr:oneCellAnchor>
  <xdr:oneCellAnchor>
    <xdr:from>
      <xdr:col>6</xdr:col>
      <xdr:colOff>109496</xdr:colOff>
      <xdr:row>486</xdr:row>
      <xdr:rowOff>20087</xdr:rowOff>
    </xdr:from>
    <xdr:ext cx="1378437" cy="318036"/>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=833</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a:t>
              </a:r>
              <a:r>
                <a:rPr lang="he-IL" sz="1100" b="0" i="0">
                  <a:solidFill>
                    <a:srgbClr val="FF0000"/>
                  </a:solidFill>
                  <a:latin typeface="Cambria Math" panose="02040503050406030204" pitchFamily="18" charset="0"/>
                </a:rPr>
                <a:t>833 1/3</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3</xdr:col>
      <xdr:colOff>327526</xdr:colOff>
      <xdr:row>529</xdr:row>
      <xdr:rowOff>167106</xdr:rowOff>
    </xdr:from>
    <xdr:to>
      <xdr:col>3</xdr:col>
      <xdr:colOff>344237</xdr:colOff>
      <xdr:row>540</xdr:row>
      <xdr:rowOff>80211</xdr:rowOff>
    </xdr:to>
    <xdr:cxnSp macro="">
      <xdr:nvCxnSpPr>
        <xdr:cNvPr id="222" name="Straight Arrow Connector 221">
          <a:extLst>
            <a:ext uri="{FF2B5EF4-FFF2-40B4-BE49-F238E27FC236}">
              <a16:creationId xmlns:a16="http://schemas.microsoft.com/office/drawing/2014/main" id="{DB828AD0-A675-6046-96CA-73E84AC9F3F7}"/>
            </a:ext>
          </a:extLst>
        </xdr:cNvPr>
        <xdr:cNvCxnSpPr/>
      </xdr:nvCxnSpPr>
      <xdr:spPr>
        <a:xfrm flipH="1" flipV="1">
          <a:off x="13503258796" y="63438386"/>
          <a:ext cx="16711" cy="216419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538</xdr:row>
      <xdr:rowOff>73526</xdr:rowOff>
    </xdr:from>
    <xdr:to>
      <xdr:col>3</xdr:col>
      <xdr:colOff>658396</xdr:colOff>
      <xdr:row>538</xdr:row>
      <xdr:rowOff>76868</xdr:rowOff>
    </xdr:to>
    <xdr:cxnSp macro="">
      <xdr:nvCxnSpPr>
        <xdr:cNvPr id="223" name="Straight Arrow Connector 222">
          <a:extLst>
            <a:ext uri="{FF2B5EF4-FFF2-40B4-BE49-F238E27FC236}">
              <a16:creationId xmlns:a16="http://schemas.microsoft.com/office/drawing/2014/main" id="{EB34C038-F723-AE4B-A230-BB7BDB2D5633}"/>
            </a:ext>
          </a:extLst>
        </xdr:cNvPr>
        <xdr:cNvCxnSpPr/>
      </xdr:nvCxnSpPr>
      <xdr:spPr>
        <a:xfrm flipV="1">
          <a:off x="13502944637" y="65186607"/>
          <a:ext cx="2787949"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436990</xdr:colOff>
      <xdr:row>538</xdr:row>
      <xdr:rowOff>141384</xdr:rowOff>
    </xdr:from>
    <xdr:ext cx="864875"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7,000</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7,000</a:t>
              </a:r>
              <a:endParaRPr lang="en-US" sz="1100"/>
            </a:p>
          </xdr:txBody>
        </xdr:sp>
      </mc:Fallback>
    </mc:AlternateContent>
    <xdr:clientData/>
  </xdr:oneCellAnchor>
  <xdr:twoCellAnchor>
    <xdr:from>
      <xdr:col>1</xdr:col>
      <xdr:colOff>806540</xdr:colOff>
      <xdr:row>530</xdr:row>
      <xdr:rowOff>95592</xdr:rowOff>
    </xdr:from>
    <xdr:to>
      <xdr:col>3</xdr:col>
      <xdr:colOff>345951</xdr:colOff>
      <xdr:row>533</xdr:row>
      <xdr:rowOff>126398</xdr:rowOff>
    </xdr:to>
    <xdr:cxnSp macro="">
      <xdr:nvCxnSpPr>
        <xdr:cNvPr id="229" name="Straight Connector 228">
          <a:extLst>
            <a:ext uri="{FF2B5EF4-FFF2-40B4-BE49-F238E27FC236}">
              <a16:creationId xmlns:a16="http://schemas.microsoft.com/office/drawing/2014/main" id="{8D61B885-2B5F-A649-BE29-A27C0A1B9786}"/>
            </a:ext>
          </a:extLst>
        </xdr:cNvPr>
        <xdr:cNvCxnSpPr/>
      </xdr:nvCxnSpPr>
      <xdr:spPr>
        <a:xfrm>
          <a:off x="13507380068" y="71576729"/>
          <a:ext cx="1188605" cy="64474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104697</xdr:colOff>
      <xdr:row>529</xdr:row>
      <xdr:rowOff>173250</xdr:rowOff>
    </xdr:from>
    <xdr:ext cx="864875" cy="17209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1</xdr:col>
      <xdr:colOff>686636</xdr:colOff>
      <xdr:row>533</xdr:row>
      <xdr:rowOff>57146</xdr:rowOff>
    </xdr:from>
    <xdr:to>
      <xdr:col>1</xdr:col>
      <xdr:colOff>814781</xdr:colOff>
      <xdr:row>534</xdr:row>
      <xdr:rowOff>7076</xdr:rowOff>
    </xdr:to>
    <xdr:sp macro="" textlink="">
      <xdr:nvSpPr>
        <xdr:cNvPr id="233" name="Oval 232">
          <a:extLst>
            <a:ext uri="{FF2B5EF4-FFF2-40B4-BE49-F238E27FC236}">
              <a16:creationId xmlns:a16="http://schemas.microsoft.com/office/drawing/2014/main" id="{E96D0375-1B2A-09BA-BD7A-A296AB90DEE3}"/>
            </a:ext>
          </a:extLst>
        </xdr:cNvPr>
        <xdr:cNvSpPr/>
      </xdr:nvSpPr>
      <xdr:spPr>
        <a:xfrm>
          <a:off x="13508560432" y="72561506"/>
          <a:ext cx="128145" cy="154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1</xdr:col>
      <xdr:colOff>10980</xdr:colOff>
      <xdr:row>533</xdr:row>
      <xdr:rowOff>185877</xdr:rowOff>
    </xdr:from>
    <xdr:to>
      <xdr:col>1</xdr:col>
      <xdr:colOff>707088</xdr:colOff>
      <xdr:row>538</xdr:row>
      <xdr:rowOff>69539</xdr:rowOff>
    </xdr:to>
    <xdr:cxnSp macro="">
      <xdr:nvCxnSpPr>
        <xdr:cNvPr id="234" name="Straight Connector 233">
          <a:extLst>
            <a:ext uri="{FF2B5EF4-FFF2-40B4-BE49-F238E27FC236}">
              <a16:creationId xmlns:a16="http://schemas.microsoft.com/office/drawing/2014/main" id="{C46D1D22-00B9-4996-C16E-6C616C471577}"/>
            </a:ext>
          </a:extLst>
        </xdr:cNvPr>
        <xdr:cNvCxnSpPr>
          <a:cxnSpLocks/>
        </xdr:cNvCxnSpPr>
      </xdr:nvCxnSpPr>
      <xdr:spPr>
        <a:xfrm>
          <a:off x="13550441788" y="74211871"/>
          <a:ext cx="696108" cy="90844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740331</xdr:colOff>
      <xdr:row>534</xdr:row>
      <xdr:rowOff>77642</xdr:rowOff>
    </xdr:from>
    <xdr:to>
      <xdr:col>1</xdr:col>
      <xdr:colOff>752369</xdr:colOff>
      <xdr:row>538</xdr:row>
      <xdr:rowOff>54170</xdr:rowOff>
    </xdr:to>
    <xdr:cxnSp macro="">
      <xdr:nvCxnSpPr>
        <xdr:cNvPr id="236" name="Straight Connector 235">
          <a:extLst>
            <a:ext uri="{FF2B5EF4-FFF2-40B4-BE49-F238E27FC236}">
              <a16:creationId xmlns:a16="http://schemas.microsoft.com/office/drawing/2014/main" id="{971F5EC8-38D2-3D47-AEA2-FBBACFD85622}"/>
            </a:ext>
          </a:extLst>
        </xdr:cNvPr>
        <xdr:cNvCxnSpPr/>
      </xdr:nvCxnSpPr>
      <xdr:spPr>
        <a:xfrm>
          <a:off x="13508622844" y="73400580"/>
          <a:ext cx="12038" cy="79510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27915</xdr:colOff>
      <xdr:row>533</xdr:row>
      <xdr:rowOff>159578</xdr:rowOff>
    </xdr:from>
    <xdr:to>
      <xdr:col>3</xdr:col>
      <xdr:colOff>312986</xdr:colOff>
      <xdr:row>533</xdr:row>
      <xdr:rowOff>162512</xdr:rowOff>
    </xdr:to>
    <xdr:cxnSp macro="">
      <xdr:nvCxnSpPr>
        <xdr:cNvPr id="237" name="Straight Connector 236">
          <a:extLst>
            <a:ext uri="{FF2B5EF4-FFF2-40B4-BE49-F238E27FC236}">
              <a16:creationId xmlns:a16="http://schemas.microsoft.com/office/drawing/2014/main" id="{0D9751CB-8B2C-7C47-A6D5-2395E7F1886D}"/>
            </a:ext>
          </a:extLst>
        </xdr:cNvPr>
        <xdr:cNvCxnSpPr/>
      </xdr:nvCxnSpPr>
      <xdr:spPr>
        <a:xfrm flipH="1">
          <a:off x="13507413033" y="73277872"/>
          <a:ext cx="1109668" cy="293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74602</xdr:colOff>
      <xdr:row>533</xdr:row>
      <xdr:rowOff>70928</xdr:rowOff>
    </xdr:from>
    <xdr:ext cx="864875" cy="172098"/>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1</xdr:col>
      <xdr:colOff>346706</xdr:colOff>
      <xdr:row>538</xdr:row>
      <xdr:rowOff>123327</xdr:rowOff>
    </xdr:from>
    <xdr:ext cx="864875" cy="1720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a:t>
              </a:r>
              <a:endParaRPr lang="en-US" sz="1100"/>
            </a:p>
          </xdr:txBody>
        </xdr:sp>
      </mc:Fallback>
    </mc:AlternateContent>
    <xdr:clientData/>
  </xdr:oneCellAnchor>
  <xdr:oneCellAnchor>
    <xdr:from>
      <xdr:col>1</xdr:col>
      <xdr:colOff>189673</xdr:colOff>
      <xdr:row>531</xdr:row>
      <xdr:rowOff>42372</xdr:rowOff>
    </xdr:from>
    <xdr:ext cx="2253104" cy="172098"/>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=900−0.1</m:t>
                    </m:r>
                    <m:r>
                      <a:rPr lang="en-US" sz="1100" b="0" i="1">
                        <a:latin typeface="Cambria Math" panose="02040503050406030204" pitchFamily="18" charset="0"/>
                      </a:rPr>
                      <m:t>𝑥</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𝑦=900−0.1𝑥</a:t>
              </a:r>
              <a:endParaRPr lang="en-US" sz="1100"/>
            </a:p>
          </xdr:txBody>
        </xdr:sp>
      </mc:Fallback>
    </mc:AlternateContent>
    <xdr:clientData/>
  </xdr:oneCellAnchor>
  <xdr:oneCellAnchor>
    <xdr:from>
      <xdr:col>1</xdr:col>
      <xdr:colOff>160499</xdr:colOff>
      <xdr:row>530</xdr:row>
      <xdr:rowOff>79752</xdr:rowOff>
    </xdr:from>
    <xdr:ext cx="172098" cy="2168836"/>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=1,400−0.2</m:t>
                    </m:r>
                    <m:r>
                      <a:rPr lang="en-US" sz="1100" b="0" i="1">
                        <a:latin typeface="Cambria Math" panose="02040503050406030204" pitchFamily="18" charset="0"/>
                      </a:rPr>
                      <m:t>𝑥</m:t>
                    </m:r>
                  </m:oMath>
                </m:oMathPara>
              </a14:m>
              <a:endParaRPr lang="en-US" sz="1100"/>
            </a:p>
          </xdr:txBody>
        </xdr:sp>
      </mc:Choice>
      <mc:Fallback xmlns="">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𝑦=1,400−0.2𝑥</a:t>
              </a:r>
              <a:endParaRPr lang="en-US" sz="1100"/>
            </a:p>
          </xdr:txBody>
        </xdr:sp>
      </mc:Fallback>
    </mc:AlternateContent>
    <xdr:clientData/>
  </xdr:oneCellAnchor>
  <xdr:twoCellAnchor>
    <xdr:from>
      <xdr:col>3</xdr:col>
      <xdr:colOff>132365</xdr:colOff>
      <xdr:row>108</xdr:row>
      <xdr:rowOff>15876</xdr:rowOff>
    </xdr:from>
    <xdr:to>
      <xdr:col>3</xdr:col>
      <xdr:colOff>134938</xdr:colOff>
      <xdr:row>109</xdr:row>
      <xdr:rowOff>177307</xdr:rowOff>
    </xdr:to>
    <xdr:cxnSp macro="">
      <xdr:nvCxnSpPr>
        <xdr:cNvPr id="181" name="Straight Arrow Connector 180">
          <a:extLst>
            <a:ext uri="{FF2B5EF4-FFF2-40B4-BE49-F238E27FC236}">
              <a16:creationId xmlns:a16="http://schemas.microsoft.com/office/drawing/2014/main" id="{21730CD8-6DB7-A4D2-B1C8-E339DA1D142B}"/>
            </a:ext>
          </a:extLst>
        </xdr:cNvPr>
        <xdr:cNvCxnSpPr/>
      </xdr:nvCxnSpPr>
      <xdr:spPr>
        <a:xfrm>
          <a:off x="13522380562" y="22395657"/>
          <a:ext cx="2573" cy="363838"/>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158749</xdr:colOff>
      <xdr:row>108</xdr:row>
      <xdr:rowOff>36256</xdr:rowOff>
    </xdr:from>
    <xdr:to>
      <xdr:col>4</xdr:col>
      <xdr:colOff>163256</xdr:colOff>
      <xdr:row>109</xdr:row>
      <xdr:rowOff>198438</xdr:rowOff>
    </xdr:to>
    <xdr:cxnSp macro="">
      <xdr:nvCxnSpPr>
        <xdr:cNvPr id="182" name="Straight Arrow Connector 181">
          <a:extLst>
            <a:ext uri="{FF2B5EF4-FFF2-40B4-BE49-F238E27FC236}">
              <a16:creationId xmlns:a16="http://schemas.microsoft.com/office/drawing/2014/main" id="{8A4BD543-74EC-0036-37A3-4803BFAD6C12}"/>
            </a:ext>
          </a:extLst>
        </xdr:cNvPr>
        <xdr:cNvCxnSpPr/>
      </xdr:nvCxnSpPr>
      <xdr:spPr>
        <a:xfrm>
          <a:off x="13521526744" y="22416037"/>
          <a:ext cx="4507" cy="36458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210238</xdr:colOff>
      <xdr:row>127</xdr:row>
      <xdr:rowOff>60068</xdr:rowOff>
    </xdr:from>
    <xdr:to>
      <xdr:col>4</xdr:col>
      <xdr:colOff>218819</xdr:colOff>
      <xdr:row>128</xdr:row>
      <xdr:rowOff>124426</xdr:rowOff>
    </xdr:to>
    <xdr:cxnSp macro="">
      <xdr:nvCxnSpPr>
        <xdr:cNvPr id="188" name="Straight Arrow Connector 187">
          <a:extLst>
            <a:ext uri="{FF2B5EF4-FFF2-40B4-BE49-F238E27FC236}">
              <a16:creationId xmlns:a16="http://schemas.microsoft.com/office/drawing/2014/main" id="{20853010-1043-9349-93B6-77C33EC1F938}"/>
            </a:ext>
          </a:extLst>
        </xdr:cNvPr>
        <xdr:cNvCxnSpPr/>
      </xdr:nvCxnSpPr>
      <xdr:spPr>
        <a:xfrm>
          <a:off x="13547153403" y="23084698"/>
          <a:ext cx="8581" cy="26818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603398</xdr:colOff>
      <xdr:row>127</xdr:row>
      <xdr:rowOff>19550</xdr:rowOff>
    </xdr:from>
    <xdr:to>
      <xdr:col>4</xdr:col>
      <xdr:colOff>728830</xdr:colOff>
      <xdr:row>127</xdr:row>
      <xdr:rowOff>176340</xdr:rowOff>
    </xdr:to>
    <xdr:sp macro="" textlink="">
      <xdr:nvSpPr>
        <xdr:cNvPr id="203" name="Smiley Face 202">
          <a:extLst>
            <a:ext uri="{FF2B5EF4-FFF2-40B4-BE49-F238E27FC236}">
              <a16:creationId xmlns:a16="http://schemas.microsoft.com/office/drawing/2014/main" id="{1B7AEB9F-4602-7BC3-0475-3CB1CC195696}"/>
            </a:ext>
          </a:extLst>
        </xdr:cNvPr>
        <xdr:cNvSpPr/>
      </xdr:nvSpPr>
      <xdr:spPr>
        <a:xfrm>
          <a:off x="13520961170" y="26383956"/>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86383</xdr:colOff>
      <xdr:row>128</xdr:row>
      <xdr:rowOff>27242</xdr:rowOff>
    </xdr:from>
    <xdr:to>
      <xdr:col>3</xdr:col>
      <xdr:colOff>211815</xdr:colOff>
      <xdr:row>128</xdr:row>
      <xdr:rowOff>184032</xdr:rowOff>
    </xdr:to>
    <xdr:sp macro="" textlink="">
      <xdr:nvSpPr>
        <xdr:cNvPr id="205" name="Smiley Face 204">
          <a:extLst>
            <a:ext uri="{FF2B5EF4-FFF2-40B4-BE49-F238E27FC236}">
              <a16:creationId xmlns:a16="http://schemas.microsoft.com/office/drawing/2014/main" id="{901A3C7C-FD5D-000E-6793-9589F959FB98}"/>
            </a:ext>
          </a:extLst>
        </xdr:cNvPr>
        <xdr:cNvSpPr/>
      </xdr:nvSpPr>
      <xdr:spPr>
        <a:xfrm>
          <a:off x="13522303685" y="26594055"/>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716791</xdr:colOff>
      <xdr:row>154</xdr:row>
      <xdr:rowOff>63686</xdr:rowOff>
    </xdr:from>
    <xdr:to>
      <xdr:col>4</xdr:col>
      <xdr:colOff>725372</xdr:colOff>
      <xdr:row>155</xdr:row>
      <xdr:rowOff>128044</xdr:rowOff>
    </xdr:to>
    <xdr:cxnSp macro="">
      <xdr:nvCxnSpPr>
        <xdr:cNvPr id="206" name="Straight Arrow Connector 205">
          <a:extLst>
            <a:ext uri="{FF2B5EF4-FFF2-40B4-BE49-F238E27FC236}">
              <a16:creationId xmlns:a16="http://schemas.microsoft.com/office/drawing/2014/main" id="{4F49E8EE-0D7A-264A-8C4C-E74971E4C44C}"/>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154</xdr:row>
      <xdr:rowOff>16283</xdr:rowOff>
    </xdr:from>
    <xdr:to>
      <xdr:col>4</xdr:col>
      <xdr:colOff>220411</xdr:colOff>
      <xdr:row>154</xdr:row>
      <xdr:rowOff>173073</xdr:rowOff>
    </xdr:to>
    <xdr:sp macro="" textlink="">
      <xdr:nvSpPr>
        <xdr:cNvPr id="207" name="Smiley Face 206">
          <a:extLst>
            <a:ext uri="{FF2B5EF4-FFF2-40B4-BE49-F238E27FC236}">
              <a16:creationId xmlns:a16="http://schemas.microsoft.com/office/drawing/2014/main" id="{5A9C0FE9-F587-EB42-A66F-413543BDDFC5}"/>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155</xdr:row>
      <xdr:rowOff>39500</xdr:rowOff>
    </xdr:from>
    <xdr:to>
      <xdr:col>3</xdr:col>
      <xdr:colOff>228853</xdr:colOff>
      <xdr:row>155</xdr:row>
      <xdr:rowOff>196290</xdr:rowOff>
    </xdr:to>
    <xdr:sp macro="" textlink="">
      <xdr:nvSpPr>
        <xdr:cNvPr id="208" name="Smiley Face 207">
          <a:extLst>
            <a:ext uri="{FF2B5EF4-FFF2-40B4-BE49-F238E27FC236}">
              <a16:creationId xmlns:a16="http://schemas.microsoft.com/office/drawing/2014/main" id="{F8EFE076-7AB1-E246-A54C-538C03B0D28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159</xdr:row>
      <xdr:rowOff>68746</xdr:rowOff>
    </xdr:from>
    <xdr:to>
      <xdr:col>3</xdr:col>
      <xdr:colOff>282222</xdr:colOff>
      <xdr:row>168</xdr:row>
      <xdr:rowOff>32565</xdr:rowOff>
    </xdr:to>
    <xdr:cxnSp macro="">
      <xdr:nvCxnSpPr>
        <xdr:cNvPr id="210" name="Straight Arrow Connector 209">
          <a:extLst>
            <a:ext uri="{FF2B5EF4-FFF2-40B4-BE49-F238E27FC236}">
              <a16:creationId xmlns:a16="http://schemas.microsoft.com/office/drawing/2014/main" id="{F8C40883-B838-B4B7-FA52-356F03271E79}"/>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167</xdr:row>
      <xdr:rowOff>83221</xdr:rowOff>
    </xdr:from>
    <xdr:to>
      <xdr:col>3</xdr:col>
      <xdr:colOff>528262</xdr:colOff>
      <xdr:row>167</xdr:row>
      <xdr:rowOff>97693</xdr:rowOff>
    </xdr:to>
    <xdr:cxnSp macro="">
      <xdr:nvCxnSpPr>
        <xdr:cNvPr id="211" name="Straight Arrow Connector 210">
          <a:extLst>
            <a:ext uri="{FF2B5EF4-FFF2-40B4-BE49-F238E27FC236}">
              <a16:creationId xmlns:a16="http://schemas.microsoft.com/office/drawing/2014/main" id="{D1515677-BF70-4C19-85E1-356AE51C40F3}"/>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161</xdr:row>
      <xdr:rowOff>166439</xdr:rowOff>
    </xdr:from>
    <xdr:to>
      <xdr:col>3</xdr:col>
      <xdr:colOff>285840</xdr:colOff>
      <xdr:row>167</xdr:row>
      <xdr:rowOff>90456</xdr:rowOff>
    </xdr:to>
    <xdr:cxnSp macro="">
      <xdr:nvCxnSpPr>
        <xdr:cNvPr id="227" name="Straight Connector 226">
          <a:extLst>
            <a:ext uri="{FF2B5EF4-FFF2-40B4-BE49-F238E27FC236}">
              <a16:creationId xmlns:a16="http://schemas.microsoft.com/office/drawing/2014/main" id="{BA77A258-28EC-A47B-6811-0E2547E7976A}"/>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161</xdr:row>
      <xdr:rowOff>100008</xdr:rowOff>
    </xdr:from>
    <xdr:ext cx="146157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164</xdr:row>
      <xdr:rowOff>121719</xdr:rowOff>
    </xdr:from>
    <xdr:ext cx="1461577"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159</xdr:row>
      <xdr:rowOff>68746</xdr:rowOff>
    </xdr:from>
    <xdr:to>
      <xdr:col>8</xdr:col>
      <xdr:colOff>282222</xdr:colOff>
      <xdr:row>168</xdr:row>
      <xdr:rowOff>32565</xdr:rowOff>
    </xdr:to>
    <xdr:cxnSp macro="">
      <xdr:nvCxnSpPr>
        <xdr:cNvPr id="235" name="Straight Arrow Connector 234">
          <a:extLst>
            <a:ext uri="{FF2B5EF4-FFF2-40B4-BE49-F238E27FC236}">
              <a16:creationId xmlns:a16="http://schemas.microsoft.com/office/drawing/2014/main" id="{CEF6748A-A6AF-AC45-9DD9-4EAA60FF753F}"/>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167</xdr:row>
      <xdr:rowOff>83221</xdr:rowOff>
    </xdr:from>
    <xdr:to>
      <xdr:col>8</xdr:col>
      <xdr:colOff>528262</xdr:colOff>
      <xdr:row>167</xdr:row>
      <xdr:rowOff>97693</xdr:rowOff>
    </xdr:to>
    <xdr:cxnSp macro="">
      <xdr:nvCxnSpPr>
        <xdr:cNvPr id="238" name="Straight Arrow Connector 237">
          <a:extLst>
            <a:ext uri="{FF2B5EF4-FFF2-40B4-BE49-F238E27FC236}">
              <a16:creationId xmlns:a16="http://schemas.microsoft.com/office/drawing/2014/main" id="{F79F21EF-1D17-2547-AA6A-68E1BE101BB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163</xdr:row>
      <xdr:rowOff>90456</xdr:rowOff>
    </xdr:from>
    <xdr:to>
      <xdr:col>8</xdr:col>
      <xdr:colOff>274986</xdr:colOff>
      <xdr:row>167</xdr:row>
      <xdr:rowOff>90456</xdr:rowOff>
    </xdr:to>
    <xdr:cxnSp macro="">
      <xdr:nvCxnSpPr>
        <xdr:cNvPr id="239" name="Straight Connector 238">
          <a:extLst>
            <a:ext uri="{FF2B5EF4-FFF2-40B4-BE49-F238E27FC236}">
              <a16:creationId xmlns:a16="http://schemas.microsoft.com/office/drawing/2014/main" id="{59B01F47-527C-D34A-9065-D88E7D7CAA2F}"/>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163</xdr:row>
      <xdr:rowOff>13170</xdr:rowOff>
    </xdr:from>
    <xdr:ext cx="1461577"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720029</xdr:colOff>
      <xdr:row>165</xdr:row>
      <xdr:rowOff>52971</xdr:rowOff>
    </xdr:from>
    <xdr:ext cx="1461577" cy="172227"/>
    <mc:AlternateContent xmlns:mc="http://schemas.openxmlformats.org/markup-compatibility/2006" xmlns:a14="http://schemas.microsoft.com/office/drawing/2010/main">
      <mc:Choice Requires="a14">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390771</xdr:colOff>
      <xdr:row>154</xdr:row>
      <xdr:rowOff>114481</xdr:rowOff>
    </xdr:from>
    <xdr:ext cx="1378357"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161</xdr:row>
      <xdr:rowOff>95884</xdr:rowOff>
    </xdr:from>
    <xdr:to>
      <xdr:col>3</xdr:col>
      <xdr:colOff>325339</xdr:colOff>
      <xdr:row>162</xdr:row>
      <xdr:rowOff>50053</xdr:rowOff>
    </xdr:to>
    <xdr:sp macro="" textlink="">
      <xdr:nvSpPr>
        <xdr:cNvPr id="248" name="Smiley Face 247">
          <a:extLst>
            <a:ext uri="{FF2B5EF4-FFF2-40B4-BE49-F238E27FC236}">
              <a16:creationId xmlns:a16="http://schemas.microsoft.com/office/drawing/2014/main" id="{43BD0025-9E40-587F-815B-81DA57314BF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166</xdr:row>
      <xdr:rowOff>191466</xdr:rowOff>
    </xdr:from>
    <xdr:to>
      <xdr:col>6</xdr:col>
      <xdr:colOff>746261</xdr:colOff>
      <xdr:row>167</xdr:row>
      <xdr:rowOff>145635</xdr:rowOff>
    </xdr:to>
    <xdr:sp macro="" textlink="">
      <xdr:nvSpPr>
        <xdr:cNvPr id="249" name="Smiley Face 248">
          <a:extLst>
            <a:ext uri="{FF2B5EF4-FFF2-40B4-BE49-F238E27FC236}">
              <a16:creationId xmlns:a16="http://schemas.microsoft.com/office/drawing/2014/main" id="{D780F971-DCEE-120D-2D4C-A9763E2F197A}"/>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162</xdr:row>
      <xdr:rowOff>27092</xdr:rowOff>
    </xdr:from>
    <xdr:to>
      <xdr:col>3</xdr:col>
      <xdr:colOff>218276</xdr:colOff>
      <xdr:row>167</xdr:row>
      <xdr:rowOff>90456</xdr:rowOff>
    </xdr:to>
    <xdr:cxnSp macro="">
      <xdr:nvCxnSpPr>
        <xdr:cNvPr id="250" name="Straight Connector 249">
          <a:extLst>
            <a:ext uri="{FF2B5EF4-FFF2-40B4-BE49-F238E27FC236}">
              <a16:creationId xmlns:a16="http://schemas.microsoft.com/office/drawing/2014/main" id="{75F7053E-23CE-E544-09D9-055A009C7017}"/>
            </a:ext>
          </a:extLst>
        </xdr:cNvPr>
        <xdr:cNvCxnSpPr>
          <a:stCxn id="248"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167</xdr:row>
      <xdr:rowOff>128955</xdr:rowOff>
    </xdr:from>
    <xdr:ext cx="146157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1</xdr:col>
      <xdr:colOff>118654</xdr:colOff>
      <xdr:row>163</xdr:row>
      <xdr:rowOff>101925</xdr:rowOff>
    </xdr:from>
    <xdr:ext cx="1461577"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720031</xdr:colOff>
      <xdr:row>159</xdr:row>
      <xdr:rowOff>24024</xdr:rowOff>
    </xdr:from>
    <xdr:ext cx="1378357"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160</xdr:row>
      <xdr:rowOff>112165</xdr:rowOff>
    </xdr:from>
    <xdr:to>
      <xdr:col>8</xdr:col>
      <xdr:colOff>285841</xdr:colOff>
      <xdr:row>167</xdr:row>
      <xdr:rowOff>67240</xdr:rowOff>
    </xdr:to>
    <xdr:cxnSp macro="">
      <xdr:nvCxnSpPr>
        <xdr:cNvPr id="256" name="Straight Connector 255">
          <a:extLst>
            <a:ext uri="{FF2B5EF4-FFF2-40B4-BE49-F238E27FC236}">
              <a16:creationId xmlns:a16="http://schemas.microsoft.com/office/drawing/2014/main" id="{766B3F9C-1E95-222B-0CA6-231EEAF16C81}"/>
            </a:ext>
          </a:extLst>
        </xdr:cNvPr>
        <xdr:cNvCxnSpPr>
          <a:endCxn id="249"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138545</xdr:colOff>
      <xdr:row>159</xdr:row>
      <xdr:rowOff>149960</xdr:rowOff>
    </xdr:from>
    <xdr:ext cx="1461577" cy="318036"/>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7</xdr:col>
      <xdr:colOff>304258</xdr:colOff>
      <xdr:row>159</xdr:row>
      <xdr:rowOff>67854</xdr:rowOff>
    </xdr:from>
    <xdr:ext cx="318036" cy="146157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𝑌=533.33−2/3 𝑥</a:t>
              </a:r>
              <a:endParaRPr lang="en-US" sz="1100"/>
            </a:p>
          </xdr:txBody>
        </xdr:sp>
      </mc:Fallback>
    </mc:AlternateContent>
    <xdr:clientData/>
  </xdr:oneCellAnchor>
  <xdr:twoCellAnchor>
    <xdr:from>
      <xdr:col>4</xdr:col>
      <xdr:colOff>716791</xdr:colOff>
      <xdr:row>205</xdr:row>
      <xdr:rowOff>63686</xdr:rowOff>
    </xdr:from>
    <xdr:to>
      <xdr:col>4</xdr:col>
      <xdr:colOff>725372</xdr:colOff>
      <xdr:row>206</xdr:row>
      <xdr:rowOff>128044</xdr:rowOff>
    </xdr:to>
    <xdr:cxnSp macro="">
      <xdr:nvCxnSpPr>
        <xdr:cNvPr id="261" name="Straight Arrow Connector 260">
          <a:extLst>
            <a:ext uri="{FF2B5EF4-FFF2-40B4-BE49-F238E27FC236}">
              <a16:creationId xmlns:a16="http://schemas.microsoft.com/office/drawing/2014/main" id="{7342010A-461D-7E4C-AA61-D2A3164353BD}"/>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205</xdr:row>
      <xdr:rowOff>16283</xdr:rowOff>
    </xdr:from>
    <xdr:to>
      <xdr:col>4</xdr:col>
      <xdr:colOff>220411</xdr:colOff>
      <xdr:row>205</xdr:row>
      <xdr:rowOff>173073</xdr:rowOff>
    </xdr:to>
    <xdr:sp macro="" textlink="">
      <xdr:nvSpPr>
        <xdr:cNvPr id="262" name="Smiley Face 261">
          <a:extLst>
            <a:ext uri="{FF2B5EF4-FFF2-40B4-BE49-F238E27FC236}">
              <a16:creationId xmlns:a16="http://schemas.microsoft.com/office/drawing/2014/main" id="{963BC9D9-28F7-ED49-B9D6-85CEBE97234E}"/>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206</xdr:row>
      <xdr:rowOff>39500</xdr:rowOff>
    </xdr:from>
    <xdr:to>
      <xdr:col>3</xdr:col>
      <xdr:colOff>228853</xdr:colOff>
      <xdr:row>206</xdr:row>
      <xdr:rowOff>196290</xdr:rowOff>
    </xdr:to>
    <xdr:sp macro="" textlink="">
      <xdr:nvSpPr>
        <xdr:cNvPr id="263" name="Smiley Face 262">
          <a:extLst>
            <a:ext uri="{FF2B5EF4-FFF2-40B4-BE49-F238E27FC236}">
              <a16:creationId xmlns:a16="http://schemas.microsoft.com/office/drawing/2014/main" id="{0CEB8E05-6860-0C45-81B8-6DB3C676854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210</xdr:row>
      <xdr:rowOff>68746</xdr:rowOff>
    </xdr:from>
    <xdr:to>
      <xdr:col>3</xdr:col>
      <xdr:colOff>282222</xdr:colOff>
      <xdr:row>219</xdr:row>
      <xdr:rowOff>32565</xdr:rowOff>
    </xdr:to>
    <xdr:cxnSp macro="">
      <xdr:nvCxnSpPr>
        <xdr:cNvPr id="264" name="Straight Arrow Connector 263">
          <a:extLst>
            <a:ext uri="{FF2B5EF4-FFF2-40B4-BE49-F238E27FC236}">
              <a16:creationId xmlns:a16="http://schemas.microsoft.com/office/drawing/2014/main" id="{57E58032-966A-DF4A-AA30-52F49AB50000}"/>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218</xdr:row>
      <xdr:rowOff>83221</xdr:rowOff>
    </xdr:from>
    <xdr:to>
      <xdr:col>3</xdr:col>
      <xdr:colOff>528262</xdr:colOff>
      <xdr:row>218</xdr:row>
      <xdr:rowOff>97693</xdr:rowOff>
    </xdr:to>
    <xdr:cxnSp macro="">
      <xdr:nvCxnSpPr>
        <xdr:cNvPr id="265" name="Straight Arrow Connector 264">
          <a:extLst>
            <a:ext uri="{FF2B5EF4-FFF2-40B4-BE49-F238E27FC236}">
              <a16:creationId xmlns:a16="http://schemas.microsoft.com/office/drawing/2014/main" id="{B573DAD2-8DB0-F44E-9532-C81904CA894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212</xdr:row>
      <xdr:rowOff>166439</xdr:rowOff>
    </xdr:from>
    <xdr:to>
      <xdr:col>3</xdr:col>
      <xdr:colOff>285840</xdr:colOff>
      <xdr:row>218</xdr:row>
      <xdr:rowOff>90456</xdr:rowOff>
    </xdr:to>
    <xdr:cxnSp macro="">
      <xdr:nvCxnSpPr>
        <xdr:cNvPr id="266" name="Straight Connector 265">
          <a:extLst>
            <a:ext uri="{FF2B5EF4-FFF2-40B4-BE49-F238E27FC236}">
              <a16:creationId xmlns:a16="http://schemas.microsoft.com/office/drawing/2014/main" id="{F2621F57-E3FB-234B-A4DA-3F793737E6CD}"/>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212</xdr:row>
      <xdr:rowOff>100008</xdr:rowOff>
    </xdr:from>
    <xdr:ext cx="1461577"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215</xdr:row>
      <xdr:rowOff>121719</xdr:rowOff>
    </xdr:from>
    <xdr:ext cx="1461577"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210</xdr:row>
      <xdr:rowOff>68746</xdr:rowOff>
    </xdr:from>
    <xdr:to>
      <xdr:col>8</xdr:col>
      <xdr:colOff>282222</xdr:colOff>
      <xdr:row>219</xdr:row>
      <xdr:rowOff>32565</xdr:rowOff>
    </xdr:to>
    <xdr:cxnSp macro="">
      <xdr:nvCxnSpPr>
        <xdr:cNvPr id="270" name="Straight Arrow Connector 269">
          <a:extLst>
            <a:ext uri="{FF2B5EF4-FFF2-40B4-BE49-F238E27FC236}">
              <a16:creationId xmlns:a16="http://schemas.microsoft.com/office/drawing/2014/main" id="{CDCD4951-EE5F-F540-8D84-84B725CB36B4}"/>
            </a:ext>
          </a:extLst>
        </xdr:cNvPr>
        <xdr:cNvCxnSpPr/>
      </xdr:nvCxnSpPr>
      <xdr:spPr>
        <a:xfrm flipH="1" flipV="1">
          <a:off x="13509217949"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218</xdr:row>
      <xdr:rowOff>83221</xdr:rowOff>
    </xdr:from>
    <xdr:to>
      <xdr:col>8</xdr:col>
      <xdr:colOff>528262</xdr:colOff>
      <xdr:row>218</xdr:row>
      <xdr:rowOff>97693</xdr:rowOff>
    </xdr:to>
    <xdr:cxnSp macro="">
      <xdr:nvCxnSpPr>
        <xdr:cNvPr id="271" name="Straight Arrow Connector 270">
          <a:extLst>
            <a:ext uri="{FF2B5EF4-FFF2-40B4-BE49-F238E27FC236}">
              <a16:creationId xmlns:a16="http://schemas.microsoft.com/office/drawing/2014/main" id="{26ED331F-0722-994B-9FBF-2AD8AC79D3E4}"/>
            </a:ext>
          </a:extLst>
        </xdr:cNvPr>
        <xdr:cNvCxnSpPr/>
      </xdr:nvCxnSpPr>
      <xdr:spPr>
        <a:xfrm flipV="1">
          <a:off x="13508971909" y="34564987"/>
          <a:ext cx="2160085"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214</xdr:row>
      <xdr:rowOff>90456</xdr:rowOff>
    </xdr:from>
    <xdr:to>
      <xdr:col>8</xdr:col>
      <xdr:colOff>274986</xdr:colOff>
      <xdr:row>218</xdr:row>
      <xdr:rowOff>90456</xdr:rowOff>
    </xdr:to>
    <xdr:cxnSp macro="">
      <xdr:nvCxnSpPr>
        <xdr:cNvPr id="272" name="Straight Connector 271">
          <a:extLst>
            <a:ext uri="{FF2B5EF4-FFF2-40B4-BE49-F238E27FC236}">
              <a16:creationId xmlns:a16="http://schemas.microsoft.com/office/drawing/2014/main" id="{4CD69313-3716-E148-9F7A-47A344C78663}"/>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214</xdr:row>
      <xdr:rowOff>13170</xdr:rowOff>
    </xdr:from>
    <xdr:ext cx="1461577"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338659</xdr:colOff>
      <xdr:row>211</xdr:row>
      <xdr:rowOff>12242</xdr:rowOff>
    </xdr:from>
    <xdr:ext cx="1461577"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70C0"/>
                        </a:solidFill>
                        <a:latin typeface="Cambria Math" panose="02040503050406030204" pitchFamily="18" charset="0"/>
                      </a:rPr>
                      <m:t>𝑌</m:t>
                    </m:r>
                    <m:r>
                      <a:rPr lang="en-US" sz="1100" b="0" i="1">
                        <a:solidFill>
                          <a:srgbClr val="0070C0"/>
                        </a:solidFill>
                        <a:latin typeface="Cambria Math" panose="02040503050406030204" pitchFamily="18" charset="0"/>
                      </a:rPr>
                      <m:t>=400−0.5</m:t>
                    </m:r>
                    <m:r>
                      <a:rPr lang="en-US" sz="1100" b="0" i="1">
                        <a:solidFill>
                          <a:srgbClr val="0070C0"/>
                        </a:solidFill>
                        <a:latin typeface="Cambria Math" panose="02040503050406030204" pitchFamily="18" charset="0"/>
                      </a:rPr>
                      <m:t>𝑥</m:t>
                    </m:r>
                  </m:oMath>
                </m:oMathPara>
              </a14:m>
              <a:endParaRPr lang="en-US" sz="1100">
                <a:solidFill>
                  <a:srgbClr val="0070C0"/>
                </a:solidFill>
              </a:endParaRPr>
            </a:p>
          </xdr:txBody>
        </xdr:sp>
      </mc:Choice>
      <mc:Fallback xmlns="">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70C0"/>
                  </a:solidFill>
                  <a:latin typeface="Cambria Math" panose="02040503050406030204" pitchFamily="18" charset="0"/>
                </a:rPr>
                <a:t>𝑌=</a:t>
              </a:r>
              <a:r>
                <a:rPr lang="he-IL" sz="1100" b="0" i="0">
                  <a:solidFill>
                    <a:srgbClr val="0070C0"/>
                  </a:solidFill>
                  <a:latin typeface="Cambria Math" panose="02040503050406030204" pitchFamily="18" charset="0"/>
                </a:rPr>
                <a:t>400</a:t>
              </a:r>
              <a:r>
                <a:rPr lang="en-US" sz="1100" b="0" i="0">
                  <a:solidFill>
                    <a:srgbClr val="0070C0"/>
                  </a:solidFill>
                  <a:latin typeface="Cambria Math" panose="02040503050406030204" pitchFamily="18" charset="0"/>
                </a:rPr>
                <a:t>−</a:t>
              </a:r>
              <a:r>
                <a:rPr lang="he-IL" sz="1100" b="0" i="0">
                  <a:solidFill>
                    <a:srgbClr val="0070C0"/>
                  </a:solidFill>
                  <a:latin typeface="Cambria Math" panose="02040503050406030204" pitchFamily="18" charset="0"/>
                </a:rPr>
                <a:t>0.5</a:t>
              </a:r>
              <a:r>
                <a:rPr lang="en-US" sz="1100" b="0" i="0">
                  <a:solidFill>
                    <a:srgbClr val="0070C0"/>
                  </a:solidFill>
                  <a:latin typeface="Cambria Math" panose="02040503050406030204" pitchFamily="18" charset="0"/>
                </a:rPr>
                <a:t>𝑥</a:t>
              </a:r>
              <a:endParaRPr lang="en-US" sz="1100">
                <a:solidFill>
                  <a:srgbClr val="0070C0"/>
                </a:solidFill>
              </a:endParaRPr>
            </a:p>
          </xdr:txBody>
        </xdr:sp>
      </mc:Fallback>
    </mc:AlternateContent>
    <xdr:clientData/>
  </xdr:oneCellAnchor>
  <xdr:oneCellAnchor>
    <xdr:from>
      <xdr:col>4</xdr:col>
      <xdr:colOff>390771</xdr:colOff>
      <xdr:row>205</xdr:row>
      <xdr:rowOff>114481</xdr:rowOff>
    </xdr:from>
    <xdr:ext cx="1378357"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212</xdr:row>
      <xdr:rowOff>95884</xdr:rowOff>
    </xdr:from>
    <xdr:to>
      <xdr:col>3</xdr:col>
      <xdr:colOff>325339</xdr:colOff>
      <xdr:row>213</xdr:row>
      <xdr:rowOff>50053</xdr:rowOff>
    </xdr:to>
    <xdr:sp macro="" textlink="">
      <xdr:nvSpPr>
        <xdr:cNvPr id="277" name="Smiley Face 276">
          <a:extLst>
            <a:ext uri="{FF2B5EF4-FFF2-40B4-BE49-F238E27FC236}">
              <a16:creationId xmlns:a16="http://schemas.microsoft.com/office/drawing/2014/main" id="{8B5A8ED2-E8A4-1A47-96A4-CB2A15BFC30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217</xdr:row>
      <xdr:rowOff>191466</xdr:rowOff>
    </xdr:from>
    <xdr:to>
      <xdr:col>6</xdr:col>
      <xdr:colOff>746261</xdr:colOff>
      <xdr:row>218</xdr:row>
      <xdr:rowOff>145635</xdr:rowOff>
    </xdr:to>
    <xdr:sp macro="" textlink="">
      <xdr:nvSpPr>
        <xdr:cNvPr id="278" name="Smiley Face 277">
          <a:extLst>
            <a:ext uri="{FF2B5EF4-FFF2-40B4-BE49-F238E27FC236}">
              <a16:creationId xmlns:a16="http://schemas.microsoft.com/office/drawing/2014/main" id="{013BF5BB-3309-1B45-9CA8-865244600C7E}"/>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213</xdr:row>
      <xdr:rowOff>27092</xdr:rowOff>
    </xdr:from>
    <xdr:to>
      <xdr:col>3</xdr:col>
      <xdr:colOff>218276</xdr:colOff>
      <xdr:row>218</xdr:row>
      <xdr:rowOff>90456</xdr:rowOff>
    </xdr:to>
    <xdr:cxnSp macro="">
      <xdr:nvCxnSpPr>
        <xdr:cNvPr id="279" name="Straight Connector 278">
          <a:extLst>
            <a:ext uri="{FF2B5EF4-FFF2-40B4-BE49-F238E27FC236}">
              <a16:creationId xmlns:a16="http://schemas.microsoft.com/office/drawing/2014/main" id="{27403855-4033-CC40-8C6C-3B03FFD5B999}"/>
            </a:ext>
          </a:extLst>
        </xdr:cNvPr>
        <xdr:cNvCxnSpPr>
          <a:stCxn id="277"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218</xdr:row>
      <xdr:rowOff>128955</xdr:rowOff>
    </xdr:from>
    <xdr:ext cx="1461577"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0</xdr:col>
      <xdr:colOff>618717</xdr:colOff>
      <xdr:row>215</xdr:row>
      <xdr:rowOff>74143</xdr:rowOff>
    </xdr:from>
    <xdr:ext cx="1461577" cy="318036"/>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6</xdr:col>
      <xdr:colOff>323851</xdr:colOff>
      <xdr:row>204</xdr:row>
      <xdr:rowOff>175832</xdr:rowOff>
    </xdr:from>
    <xdr:ext cx="1378357" cy="345672"/>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211</xdr:row>
      <xdr:rowOff>112165</xdr:rowOff>
    </xdr:from>
    <xdr:to>
      <xdr:col>8</xdr:col>
      <xdr:colOff>285841</xdr:colOff>
      <xdr:row>218</xdr:row>
      <xdr:rowOff>67240</xdr:rowOff>
    </xdr:to>
    <xdr:cxnSp macro="">
      <xdr:nvCxnSpPr>
        <xdr:cNvPr id="283" name="Straight Connector 282">
          <a:extLst>
            <a:ext uri="{FF2B5EF4-FFF2-40B4-BE49-F238E27FC236}">
              <a16:creationId xmlns:a16="http://schemas.microsoft.com/office/drawing/2014/main" id="{EC78EDDD-2356-994E-83D2-85CCD0BE7019}"/>
            </a:ext>
          </a:extLst>
        </xdr:cNvPr>
        <xdr:cNvCxnSpPr>
          <a:endCxn id="278"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126639</xdr:colOff>
      <xdr:row>210</xdr:row>
      <xdr:rowOff>157899</xdr:rowOff>
    </xdr:from>
    <xdr:ext cx="1461577" cy="318036"/>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5</xdr:col>
      <xdr:colOff>447869</xdr:colOff>
      <xdr:row>209</xdr:row>
      <xdr:rowOff>39844</xdr:rowOff>
    </xdr:from>
    <xdr:ext cx="1461577" cy="318036"/>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𝑌=533.33−2/3 𝑥</a:t>
              </a:r>
              <a:endParaRPr lang="en-US" sz="1100">
                <a:solidFill>
                  <a:srgbClr val="FF0000"/>
                </a:solidFill>
              </a:endParaRPr>
            </a:p>
          </xdr:txBody>
        </xdr:sp>
      </mc:Fallback>
    </mc:AlternateContent>
    <xdr:clientData/>
  </xdr:oneCellAnchor>
  <xdr:oneCellAnchor>
    <xdr:from>
      <xdr:col>7</xdr:col>
      <xdr:colOff>528389</xdr:colOff>
      <xdr:row>215</xdr:row>
      <xdr:rowOff>159674</xdr:rowOff>
    </xdr:from>
    <xdr:ext cx="146157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7</xdr:col>
      <xdr:colOff>262887</xdr:colOff>
      <xdr:row>216</xdr:row>
      <xdr:rowOff>50800</xdr:rowOff>
    </xdr:from>
    <xdr:to>
      <xdr:col>8</xdr:col>
      <xdr:colOff>266700</xdr:colOff>
      <xdr:row>216</xdr:row>
      <xdr:rowOff>66647</xdr:rowOff>
    </xdr:to>
    <xdr:cxnSp macro="">
      <xdr:nvCxnSpPr>
        <xdr:cNvPr id="288" name="Straight Connector 287">
          <a:extLst>
            <a:ext uri="{FF2B5EF4-FFF2-40B4-BE49-F238E27FC236}">
              <a16:creationId xmlns:a16="http://schemas.microsoft.com/office/drawing/2014/main" id="{33911E56-8E92-A9F4-5773-B2E3AB4DBDE3}"/>
            </a:ext>
          </a:extLst>
        </xdr:cNvPr>
        <xdr:cNvCxnSpPr/>
      </xdr:nvCxnSpPr>
      <xdr:spPr>
        <a:xfrm>
          <a:off x="13518121300" y="43992800"/>
          <a:ext cx="829313" cy="15847"/>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233266</xdr:colOff>
      <xdr:row>216</xdr:row>
      <xdr:rowOff>66647</xdr:rowOff>
    </xdr:from>
    <xdr:to>
      <xdr:col>7</xdr:col>
      <xdr:colOff>251778</xdr:colOff>
      <xdr:row>218</xdr:row>
      <xdr:rowOff>125889</xdr:rowOff>
    </xdr:to>
    <xdr:cxnSp macro="">
      <xdr:nvCxnSpPr>
        <xdr:cNvPr id="290" name="Straight Connector 289">
          <a:extLst>
            <a:ext uri="{FF2B5EF4-FFF2-40B4-BE49-F238E27FC236}">
              <a16:creationId xmlns:a16="http://schemas.microsoft.com/office/drawing/2014/main" id="{DCB8A699-224D-284E-AE65-2BCD52200240}"/>
            </a:ext>
          </a:extLst>
        </xdr:cNvPr>
        <xdr:cNvCxnSpPr/>
      </xdr:nvCxnSpPr>
      <xdr:spPr>
        <a:xfrm>
          <a:off x="13521993616" y="44068630"/>
          <a:ext cx="18512" cy="466530"/>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122186</xdr:colOff>
      <xdr:row>215</xdr:row>
      <xdr:rowOff>160694</xdr:rowOff>
    </xdr:from>
    <xdr:to>
      <xdr:col>7</xdr:col>
      <xdr:colOff>317314</xdr:colOff>
      <xdr:row>216</xdr:row>
      <xdr:rowOff>132665</xdr:rowOff>
    </xdr:to>
    <xdr:pic>
      <xdr:nvPicPr>
        <xdr:cNvPr id="292" name="Picture 291">
          <a:extLst>
            <a:ext uri="{FF2B5EF4-FFF2-40B4-BE49-F238E27FC236}">
              <a16:creationId xmlns:a16="http://schemas.microsoft.com/office/drawing/2014/main" id="{FA44DEE1-3AB3-3F24-5D78-A90BA69C76F2}"/>
            </a:ext>
          </a:extLst>
        </xdr:cNvPr>
        <xdr:cNvPicPr>
          <a:picLocks noChangeAspect="1"/>
        </xdr:cNvPicPr>
      </xdr:nvPicPr>
      <xdr:blipFill>
        <a:blip xmlns:r="http://schemas.openxmlformats.org/officeDocument/2006/relationships" r:embed="rId1"/>
        <a:stretch>
          <a:fillRect/>
        </a:stretch>
      </xdr:blipFill>
      <xdr:spPr>
        <a:xfrm>
          <a:off x="13521928080" y="43959032"/>
          <a:ext cx="195128" cy="175615"/>
        </a:xfrm>
        <a:prstGeom prst="rect">
          <a:avLst/>
        </a:prstGeom>
      </xdr:spPr>
    </xdr:pic>
    <xdr:clientData/>
  </xdr:twoCellAnchor>
  <xdr:oneCellAnchor>
    <xdr:from>
      <xdr:col>5</xdr:col>
      <xdr:colOff>324044</xdr:colOff>
      <xdr:row>214</xdr:row>
      <xdr:rowOff>90644</xdr:rowOff>
    </xdr:from>
    <xdr:ext cx="1461577" cy="20242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𝑌</m:t>
                    </m:r>
                    <m:r>
                      <a:rPr lang="en-US" sz="700" b="0" i="1">
                        <a:solidFill>
                          <a:srgbClr val="FF0000"/>
                        </a:solidFill>
                        <a:latin typeface="Cambria Math" panose="02040503050406030204" pitchFamily="18" charset="0"/>
                      </a:rPr>
                      <m:t>=533.33−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den>
                    </m:f>
                    <m:r>
                      <a:rPr lang="en-US" sz="700" b="0" i="1">
                        <a:solidFill>
                          <a:srgbClr val="FF0000"/>
                        </a:solidFill>
                        <a:latin typeface="Cambria Math" panose="02040503050406030204" pitchFamily="18" charset="0"/>
                      </a:rPr>
                      <m:t>𝑥</m:t>
                    </m:r>
                  </m:oMath>
                </m:oMathPara>
              </a14:m>
              <a:endParaRPr lang="en-US" sz="700">
                <a:solidFill>
                  <a:srgbClr val="FF0000"/>
                </a:solidFill>
              </a:endParaRPr>
            </a:p>
          </xdr:txBody>
        </xdr:sp>
      </mc:Choice>
      <mc:Fallback xmlns="">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𝑌=533.33−2/3 𝑥</a:t>
              </a:r>
              <a:endParaRPr lang="en-US" sz="700">
                <a:solidFill>
                  <a:srgbClr val="FF0000"/>
                </a:solidFill>
              </a:endParaRPr>
            </a:p>
          </xdr:txBody>
        </xdr:sp>
      </mc:Fallback>
    </mc:AlternateContent>
    <xdr:clientData/>
  </xdr:oneCellAnchor>
  <xdr:oneCellAnchor>
    <xdr:from>
      <xdr:col>5</xdr:col>
      <xdr:colOff>314519</xdr:colOff>
      <xdr:row>215</xdr:row>
      <xdr:rowOff>90644</xdr:rowOff>
    </xdr:from>
    <xdr:ext cx="1461577" cy="202428"/>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200=533−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r>
                          <a:rPr lang="en-US" sz="700" b="0" i="1">
                            <a:solidFill>
                              <a:srgbClr val="FF0000"/>
                            </a:solidFill>
                            <a:latin typeface="Cambria Math" panose="02040503050406030204" pitchFamily="18" charset="0"/>
                          </a:rPr>
                          <m:t>𝑥</m:t>
                        </m:r>
                      </m:den>
                    </m:f>
                    <m:r>
                      <a:rPr lang="en-US" sz="700" b="0" i="1">
                        <a:solidFill>
                          <a:srgbClr val="FF0000"/>
                        </a:solidFill>
                        <a:latin typeface="Cambria Math" panose="02040503050406030204" pitchFamily="18" charset="0"/>
                      </a:rPr>
                      <m:t>→</m:t>
                    </m:r>
                    <m:r>
                      <a:rPr lang="en-US" sz="700" b="0" i="1">
                        <a:solidFill>
                          <a:srgbClr val="FF0000"/>
                        </a:solidFill>
                        <a:latin typeface="Cambria Math" panose="02040503050406030204" pitchFamily="18" charset="0"/>
                      </a:rPr>
                      <m:t>𝑥</m:t>
                    </m:r>
                    <m:r>
                      <a:rPr lang="en-US" sz="700" b="0" i="1">
                        <a:solidFill>
                          <a:srgbClr val="FF0000"/>
                        </a:solidFill>
                        <a:latin typeface="Cambria Math" panose="02040503050406030204" pitchFamily="18" charset="0"/>
                      </a:rPr>
                      <m:t>=500</m:t>
                    </m:r>
                  </m:oMath>
                </m:oMathPara>
              </a14:m>
              <a:endParaRPr lang="en-US" sz="700">
                <a:solidFill>
                  <a:srgbClr val="FF0000"/>
                </a:solidFill>
              </a:endParaRPr>
            </a:p>
          </xdr:txBody>
        </xdr:sp>
      </mc:Choice>
      <mc:Fallback xmlns="">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200=533−2/3𝑥→𝑥=500</a:t>
              </a:r>
              <a:endParaRPr lang="en-US" sz="700">
                <a:solidFill>
                  <a:srgbClr val="FF0000"/>
                </a:solidFill>
              </a:endParaRPr>
            </a:p>
          </xdr:txBody>
        </xdr:sp>
      </mc:Fallback>
    </mc:AlternateContent>
    <xdr:clientData/>
  </xdr:oneCellAnchor>
  <xdr:oneCellAnchor>
    <xdr:from>
      <xdr:col>6</xdr:col>
      <xdr:colOff>354388</xdr:colOff>
      <xdr:row>218</xdr:row>
      <xdr:rowOff>126295</xdr:rowOff>
    </xdr:from>
    <xdr:ext cx="1461577"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a:t>
              </a:r>
              <a:endParaRPr lang="en-US" sz="1100"/>
            </a:p>
          </xdr:txBody>
        </xdr:sp>
      </mc:Fallback>
    </mc:AlternateContent>
    <xdr:clientData/>
  </xdr:oneCellAnchor>
  <xdr:twoCellAnchor>
    <xdr:from>
      <xdr:col>7</xdr:col>
      <xdr:colOff>178430</xdr:colOff>
      <xdr:row>220</xdr:row>
      <xdr:rowOff>0</xdr:rowOff>
    </xdr:from>
    <xdr:to>
      <xdr:col>7</xdr:col>
      <xdr:colOff>293884</xdr:colOff>
      <xdr:row>221</xdr:row>
      <xdr:rowOff>6997</xdr:rowOff>
    </xdr:to>
    <xdr:sp macro="" textlink="">
      <xdr:nvSpPr>
        <xdr:cNvPr id="297" name="Down Arrow 296">
          <a:extLst>
            <a:ext uri="{FF2B5EF4-FFF2-40B4-BE49-F238E27FC236}">
              <a16:creationId xmlns:a16="http://schemas.microsoft.com/office/drawing/2014/main" id="{902AF621-E2E3-EE35-1F3C-2343C588ABB1}"/>
            </a:ext>
          </a:extLst>
        </xdr:cNvPr>
        <xdr:cNvSpPr/>
      </xdr:nvSpPr>
      <xdr:spPr>
        <a:xfrm>
          <a:off x="13521784463" y="44719394"/>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456570</xdr:colOff>
      <xdr:row>227</xdr:row>
      <xdr:rowOff>138195</xdr:rowOff>
    </xdr:from>
    <xdr:to>
      <xdr:col>4</xdr:col>
      <xdr:colOff>666487</xdr:colOff>
      <xdr:row>228</xdr:row>
      <xdr:rowOff>50729</xdr:rowOff>
    </xdr:to>
    <xdr:sp macro="" textlink="">
      <xdr:nvSpPr>
        <xdr:cNvPr id="298" name="Down Arrow 297">
          <a:extLst>
            <a:ext uri="{FF2B5EF4-FFF2-40B4-BE49-F238E27FC236}">
              <a16:creationId xmlns:a16="http://schemas.microsoft.com/office/drawing/2014/main" id="{907E3C9B-718F-CFA1-B1D0-3188C32B7AC0}"/>
            </a:ext>
          </a:extLst>
        </xdr:cNvPr>
        <xdr:cNvSpPr/>
      </xdr:nvSpPr>
      <xdr:spPr>
        <a:xfrm rot="16200000">
          <a:off x="13523936117" y="46258787"/>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279400</xdr:colOff>
      <xdr:row>316</xdr:row>
      <xdr:rowOff>104775</xdr:rowOff>
    </xdr:from>
    <xdr:to>
      <xdr:col>3</xdr:col>
      <xdr:colOff>285750</xdr:colOff>
      <xdr:row>325</xdr:row>
      <xdr:rowOff>34925</xdr:rowOff>
    </xdr:to>
    <xdr:cxnSp macro="">
      <xdr:nvCxnSpPr>
        <xdr:cNvPr id="300" name="Straight Arrow Connector 299">
          <a:extLst>
            <a:ext uri="{FF2B5EF4-FFF2-40B4-BE49-F238E27FC236}">
              <a16:creationId xmlns:a16="http://schemas.microsoft.com/office/drawing/2014/main" id="{17F034F4-56EC-1997-6957-0E2E8E77F752}"/>
            </a:ext>
          </a:extLst>
        </xdr:cNvPr>
        <xdr:cNvCxnSpPr/>
      </xdr:nvCxnSpPr>
      <xdr:spPr>
        <a:xfrm flipV="1">
          <a:off x="13522229750" y="61941075"/>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755650</xdr:colOff>
      <xdr:row>322</xdr:row>
      <xdr:rowOff>120650</xdr:rowOff>
    </xdr:from>
    <xdr:to>
      <xdr:col>3</xdr:col>
      <xdr:colOff>581025</xdr:colOff>
      <xdr:row>322</xdr:row>
      <xdr:rowOff>130175</xdr:rowOff>
    </xdr:to>
    <xdr:cxnSp macro="">
      <xdr:nvCxnSpPr>
        <xdr:cNvPr id="301" name="Straight Arrow Connector 300">
          <a:extLst>
            <a:ext uri="{FF2B5EF4-FFF2-40B4-BE49-F238E27FC236}">
              <a16:creationId xmlns:a16="http://schemas.microsoft.com/office/drawing/2014/main" id="{E2BD89AD-D1E2-7156-D4AD-B1623F28F2E9}"/>
            </a:ext>
          </a:extLst>
        </xdr:cNvPr>
        <xdr:cNvCxnSpPr/>
      </xdr:nvCxnSpPr>
      <xdr:spPr>
        <a:xfrm>
          <a:off x="13521934475" y="63176150"/>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315</xdr:row>
      <xdr:rowOff>109537</xdr:rowOff>
    </xdr:from>
    <xdr:ext cx="1263768"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485776</xdr:colOff>
      <xdr:row>322</xdr:row>
      <xdr:rowOff>33337</xdr:rowOff>
    </xdr:from>
    <xdr:ext cx="422275" cy="172227"/>
    <mc:AlternateContent xmlns:mc="http://schemas.openxmlformats.org/markup-compatibility/2006" xmlns:a14="http://schemas.microsoft.com/office/drawing/2010/main">
      <mc:Choice Requires="a14">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318</xdr:row>
      <xdr:rowOff>93662</xdr:rowOff>
    </xdr:from>
    <xdr:ext cx="1076443"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322</xdr:row>
      <xdr:rowOff>160337</xdr:rowOff>
    </xdr:from>
    <xdr:ext cx="1076443"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318</xdr:row>
      <xdr:rowOff>184150</xdr:rowOff>
    </xdr:from>
    <xdr:to>
      <xdr:col>3</xdr:col>
      <xdr:colOff>288925</xdr:colOff>
      <xdr:row>322</xdr:row>
      <xdr:rowOff>123825</xdr:rowOff>
    </xdr:to>
    <xdr:cxnSp macro="">
      <xdr:nvCxnSpPr>
        <xdr:cNvPr id="310" name="Straight Connector 309">
          <a:extLst>
            <a:ext uri="{FF2B5EF4-FFF2-40B4-BE49-F238E27FC236}">
              <a16:creationId xmlns:a16="http://schemas.microsoft.com/office/drawing/2014/main" id="{69EA46FE-8041-2DF6-9F98-7E1685871682}"/>
            </a:ext>
          </a:extLst>
        </xdr:cNvPr>
        <xdr:cNvCxnSpPr/>
      </xdr:nvCxnSpPr>
      <xdr:spPr>
        <a:xfrm>
          <a:off x="13522226575" y="62426850"/>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622299</xdr:colOff>
      <xdr:row>320</xdr:row>
      <xdr:rowOff>45607</xdr:rowOff>
    </xdr:from>
    <xdr:ext cx="1263768" cy="109582"/>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316</xdr:row>
      <xdr:rowOff>31750</xdr:rowOff>
    </xdr:from>
    <xdr:to>
      <xdr:col>7</xdr:col>
      <xdr:colOff>152400</xdr:colOff>
      <xdr:row>324</xdr:row>
      <xdr:rowOff>165100</xdr:rowOff>
    </xdr:to>
    <xdr:cxnSp macro="">
      <xdr:nvCxnSpPr>
        <xdr:cNvPr id="314" name="Straight Arrow Connector 313">
          <a:extLst>
            <a:ext uri="{FF2B5EF4-FFF2-40B4-BE49-F238E27FC236}">
              <a16:creationId xmlns:a16="http://schemas.microsoft.com/office/drawing/2014/main" id="{FB80E11F-9935-21BD-B850-7B6F1C43F7CC}"/>
            </a:ext>
          </a:extLst>
        </xdr:cNvPr>
        <xdr:cNvCxnSpPr/>
      </xdr:nvCxnSpPr>
      <xdr:spPr>
        <a:xfrm flipV="1">
          <a:off x="13519061100" y="61868050"/>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322</xdr:row>
      <xdr:rowOff>47625</xdr:rowOff>
    </xdr:from>
    <xdr:to>
      <xdr:col>7</xdr:col>
      <xdr:colOff>447675</xdr:colOff>
      <xdr:row>322</xdr:row>
      <xdr:rowOff>57150</xdr:rowOff>
    </xdr:to>
    <xdr:cxnSp macro="">
      <xdr:nvCxnSpPr>
        <xdr:cNvPr id="315" name="Straight Arrow Connector 314">
          <a:extLst>
            <a:ext uri="{FF2B5EF4-FFF2-40B4-BE49-F238E27FC236}">
              <a16:creationId xmlns:a16="http://schemas.microsoft.com/office/drawing/2014/main" id="{C817ACA8-D1C6-AFD3-33BE-7B1799CAAF2C}"/>
            </a:ext>
          </a:extLst>
        </xdr:cNvPr>
        <xdr:cNvCxnSpPr/>
      </xdr:nvCxnSpPr>
      <xdr:spPr>
        <a:xfrm>
          <a:off x="13518765825" y="63103125"/>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315</xdr:row>
      <xdr:rowOff>36512</xdr:rowOff>
    </xdr:from>
    <xdr:ext cx="126376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321</xdr:row>
      <xdr:rowOff>163512</xdr:rowOff>
    </xdr:from>
    <xdr:ext cx="42227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615951</xdr:colOff>
      <xdr:row>318</xdr:row>
      <xdr:rowOff>20637</xdr:rowOff>
    </xdr:from>
    <xdr:ext cx="1076443"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322</xdr:row>
      <xdr:rowOff>87312</xdr:rowOff>
    </xdr:from>
    <xdr:ext cx="1076443"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318</xdr:row>
      <xdr:rowOff>111125</xdr:rowOff>
    </xdr:from>
    <xdr:to>
      <xdr:col>7</xdr:col>
      <xdr:colOff>155575</xdr:colOff>
      <xdr:row>322</xdr:row>
      <xdr:rowOff>50800</xdr:rowOff>
    </xdr:to>
    <xdr:cxnSp macro="">
      <xdr:nvCxnSpPr>
        <xdr:cNvPr id="320" name="Straight Connector 319">
          <a:extLst>
            <a:ext uri="{FF2B5EF4-FFF2-40B4-BE49-F238E27FC236}">
              <a16:creationId xmlns:a16="http://schemas.microsoft.com/office/drawing/2014/main" id="{D0D9856D-7B0B-243F-4C97-C30BC73E5D05}"/>
            </a:ext>
          </a:extLst>
        </xdr:cNvPr>
        <xdr:cNvCxnSpPr/>
      </xdr:nvCxnSpPr>
      <xdr:spPr>
        <a:xfrm>
          <a:off x="13519057925" y="62353825"/>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488949</xdr:colOff>
      <xdr:row>319</xdr:row>
      <xdr:rowOff>175782</xdr:rowOff>
    </xdr:from>
    <xdr:ext cx="1263768" cy="109582"/>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3</xdr:col>
      <xdr:colOff>38100</xdr:colOff>
      <xdr:row>398</xdr:row>
      <xdr:rowOff>193945</xdr:rowOff>
    </xdr:from>
    <xdr:to>
      <xdr:col>3</xdr:col>
      <xdr:colOff>238125</xdr:colOff>
      <xdr:row>400</xdr:row>
      <xdr:rowOff>9523</xdr:rowOff>
    </xdr:to>
    <xdr:pic>
      <xdr:nvPicPr>
        <xdr:cNvPr id="322" name="Picture 321">
          <a:extLst>
            <a:ext uri="{FF2B5EF4-FFF2-40B4-BE49-F238E27FC236}">
              <a16:creationId xmlns:a16="http://schemas.microsoft.com/office/drawing/2014/main" id="{DFA7D5B8-A071-0A22-37DB-ED657B6B27DC}"/>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twoCellAnchor>
  <xdr:twoCellAnchor editAs="oneCell">
    <xdr:from>
      <xdr:col>4</xdr:col>
      <xdr:colOff>508000</xdr:colOff>
      <xdr:row>397</xdr:row>
      <xdr:rowOff>193945</xdr:rowOff>
    </xdr:from>
    <xdr:to>
      <xdr:col>4</xdr:col>
      <xdr:colOff>708025</xdr:colOff>
      <xdr:row>399</xdr:row>
      <xdr:rowOff>9525</xdr:rowOff>
    </xdr:to>
    <xdr:pic>
      <xdr:nvPicPr>
        <xdr:cNvPr id="323" name="Picture 322">
          <a:extLst>
            <a:ext uri="{FF2B5EF4-FFF2-40B4-BE49-F238E27FC236}">
              <a16:creationId xmlns:a16="http://schemas.microsoft.com/office/drawing/2014/main" id="{20A194B1-E297-A24E-9F9E-6BF9C013219C}"/>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twoCellAnchor>
  <xdr:oneCellAnchor>
    <xdr:from>
      <xdr:col>3</xdr:col>
      <xdr:colOff>38100</xdr:colOff>
      <xdr:row>421</xdr:row>
      <xdr:rowOff>193945</xdr:rowOff>
    </xdr:from>
    <xdr:ext cx="200025" cy="221979"/>
    <xdr:pic>
      <xdr:nvPicPr>
        <xdr:cNvPr id="336" name="Picture 335">
          <a:extLst>
            <a:ext uri="{FF2B5EF4-FFF2-40B4-BE49-F238E27FC236}">
              <a16:creationId xmlns:a16="http://schemas.microsoft.com/office/drawing/2014/main" id="{C58B5402-0E87-3146-8F24-EAC88C98EC51}"/>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oneCellAnchor>
  <xdr:oneCellAnchor>
    <xdr:from>
      <xdr:col>4</xdr:col>
      <xdr:colOff>508000</xdr:colOff>
      <xdr:row>420</xdr:row>
      <xdr:rowOff>193945</xdr:rowOff>
    </xdr:from>
    <xdr:ext cx="200025" cy="221979"/>
    <xdr:pic>
      <xdr:nvPicPr>
        <xdr:cNvPr id="337" name="Picture 336">
          <a:extLst>
            <a:ext uri="{FF2B5EF4-FFF2-40B4-BE49-F238E27FC236}">
              <a16:creationId xmlns:a16="http://schemas.microsoft.com/office/drawing/2014/main" id="{03B39579-23FA-624C-BC5B-C3E98A99960B}"/>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oneCellAnchor>
  <xdr:twoCellAnchor>
    <xdr:from>
      <xdr:col>4</xdr:col>
      <xdr:colOff>203200</xdr:colOff>
      <xdr:row>421</xdr:row>
      <xdr:rowOff>34925</xdr:rowOff>
    </xdr:from>
    <xdr:to>
      <xdr:col>4</xdr:col>
      <xdr:colOff>203200</xdr:colOff>
      <xdr:row>422</xdr:row>
      <xdr:rowOff>152400</xdr:rowOff>
    </xdr:to>
    <xdr:cxnSp macro="">
      <xdr:nvCxnSpPr>
        <xdr:cNvPr id="339" name="Straight Arrow Connector 338">
          <a:extLst>
            <a:ext uri="{FF2B5EF4-FFF2-40B4-BE49-F238E27FC236}">
              <a16:creationId xmlns:a16="http://schemas.microsoft.com/office/drawing/2014/main" id="{6EEF61F4-523C-C58D-52F0-D9D8B18B829B}"/>
            </a:ext>
          </a:extLst>
        </xdr:cNvPr>
        <xdr:cNvCxnSpPr/>
      </xdr:nvCxnSpPr>
      <xdr:spPr>
        <a:xfrm>
          <a:off x="13521486800" y="86306025"/>
          <a:ext cx="0" cy="32067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695326</xdr:colOff>
      <xdr:row>425</xdr:row>
      <xdr:rowOff>20637</xdr:rowOff>
    </xdr:from>
    <xdr:ext cx="866893"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=6</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𝑃_</a:t>
              </a:r>
              <a:r>
                <a:rPr lang="en-US" sz="1100" b="0" i="0">
                  <a:latin typeface="Cambria Math" panose="02040503050406030204" pitchFamily="18" charset="0"/>
                </a:rPr>
                <a:t>𝑌=6</a:t>
              </a:r>
              <a:endParaRPr lang="en-US" sz="1100"/>
            </a:p>
          </xdr:txBody>
        </xdr:sp>
      </mc:Fallback>
    </mc:AlternateContent>
    <xdr:clientData/>
  </xdr:oneCellAnchor>
  <xdr:twoCellAnchor>
    <xdr:from>
      <xdr:col>3</xdr:col>
      <xdr:colOff>279400</xdr:colOff>
      <xdr:row>431</xdr:row>
      <xdr:rowOff>104775</xdr:rowOff>
    </xdr:from>
    <xdr:to>
      <xdr:col>3</xdr:col>
      <xdr:colOff>285750</xdr:colOff>
      <xdr:row>440</xdr:row>
      <xdr:rowOff>34925</xdr:rowOff>
    </xdr:to>
    <xdr:cxnSp macro="">
      <xdr:nvCxnSpPr>
        <xdr:cNvPr id="341" name="Straight Arrow Connector 340">
          <a:extLst>
            <a:ext uri="{FF2B5EF4-FFF2-40B4-BE49-F238E27FC236}">
              <a16:creationId xmlns:a16="http://schemas.microsoft.com/office/drawing/2014/main" id="{A29DBD46-A721-7447-9C7F-8641B9D38FB1}"/>
            </a:ext>
          </a:extLst>
        </xdr:cNvPr>
        <xdr:cNvCxnSpPr/>
      </xdr:nvCxnSpPr>
      <xdr:spPr>
        <a:xfrm flipV="1">
          <a:off x="13502847263" y="65146918"/>
          <a:ext cx="6350" cy="177598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298232</xdr:colOff>
      <xdr:row>437</xdr:row>
      <xdr:rowOff>93826</xdr:rowOff>
    </xdr:from>
    <xdr:to>
      <xdr:col>3</xdr:col>
      <xdr:colOff>581025</xdr:colOff>
      <xdr:row>437</xdr:row>
      <xdr:rowOff>120650</xdr:rowOff>
    </xdr:to>
    <xdr:cxnSp macro="">
      <xdr:nvCxnSpPr>
        <xdr:cNvPr id="342" name="Straight Arrow Connector 341">
          <a:extLst>
            <a:ext uri="{FF2B5EF4-FFF2-40B4-BE49-F238E27FC236}">
              <a16:creationId xmlns:a16="http://schemas.microsoft.com/office/drawing/2014/main" id="{0D8D922F-90D2-7447-B9E1-9177963EDE45}"/>
            </a:ext>
          </a:extLst>
        </xdr:cNvPr>
        <xdr:cNvCxnSpPr/>
      </xdr:nvCxnSpPr>
      <xdr:spPr>
        <a:xfrm flipV="1">
          <a:off x="13502722457" y="90046016"/>
          <a:ext cx="2755775" cy="268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430</xdr:row>
      <xdr:rowOff>109537</xdr:rowOff>
    </xdr:from>
    <xdr:ext cx="12637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0</xdr:colOff>
      <xdr:row>437</xdr:row>
      <xdr:rowOff>16582</xdr:rowOff>
    </xdr:from>
    <xdr:ext cx="422275"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433</xdr:row>
      <xdr:rowOff>93662</xdr:rowOff>
    </xdr:from>
    <xdr:ext cx="1076443"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437</xdr:row>
      <xdr:rowOff>160337</xdr:rowOff>
    </xdr:from>
    <xdr:ext cx="1076443" cy="172227"/>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433</xdr:row>
      <xdr:rowOff>184150</xdr:rowOff>
    </xdr:from>
    <xdr:to>
      <xdr:col>3</xdr:col>
      <xdr:colOff>288925</xdr:colOff>
      <xdr:row>437</xdr:row>
      <xdr:rowOff>123825</xdr:rowOff>
    </xdr:to>
    <xdr:cxnSp macro="">
      <xdr:nvCxnSpPr>
        <xdr:cNvPr id="347" name="Straight Connector 346">
          <a:extLst>
            <a:ext uri="{FF2B5EF4-FFF2-40B4-BE49-F238E27FC236}">
              <a16:creationId xmlns:a16="http://schemas.microsoft.com/office/drawing/2014/main" id="{72FF0832-15AE-D849-94EB-E3095A0D7299}"/>
            </a:ext>
          </a:extLst>
        </xdr:cNvPr>
        <xdr:cNvCxnSpPr/>
      </xdr:nvCxnSpPr>
      <xdr:spPr>
        <a:xfrm>
          <a:off x="13502844088" y="65636479"/>
          <a:ext cx="1296208" cy="760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726178</xdr:colOff>
      <xdr:row>435</xdr:row>
      <xdr:rowOff>156187</xdr:rowOff>
    </xdr:from>
    <xdr:ext cx="1263768" cy="109582"/>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431</xdr:row>
      <xdr:rowOff>31750</xdr:rowOff>
    </xdr:from>
    <xdr:to>
      <xdr:col>7</xdr:col>
      <xdr:colOff>152400</xdr:colOff>
      <xdr:row>439</xdr:row>
      <xdr:rowOff>165100</xdr:rowOff>
    </xdr:to>
    <xdr:cxnSp macro="">
      <xdr:nvCxnSpPr>
        <xdr:cNvPr id="349" name="Straight Arrow Connector 348">
          <a:extLst>
            <a:ext uri="{FF2B5EF4-FFF2-40B4-BE49-F238E27FC236}">
              <a16:creationId xmlns:a16="http://schemas.microsoft.com/office/drawing/2014/main" id="{7A5111AB-0D7D-4F40-BFFE-6D37B9F9A274}"/>
            </a:ext>
          </a:extLst>
        </xdr:cNvPr>
        <xdr:cNvCxnSpPr/>
      </xdr:nvCxnSpPr>
      <xdr:spPr>
        <a:xfrm flipV="1">
          <a:off x="13499683346" y="65073893"/>
          <a:ext cx="6350" cy="17740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437</xdr:row>
      <xdr:rowOff>47625</xdr:rowOff>
    </xdr:from>
    <xdr:to>
      <xdr:col>7</xdr:col>
      <xdr:colOff>447675</xdr:colOff>
      <xdr:row>437</xdr:row>
      <xdr:rowOff>57150</xdr:rowOff>
    </xdr:to>
    <xdr:cxnSp macro="">
      <xdr:nvCxnSpPr>
        <xdr:cNvPr id="350" name="Straight Arrow Connector 349">
          <a:extLst>
            <a:ext uri="{FF2B5EF4-FFF2-40B4-BE49-F238E27FC236}">
              <a16:creationId xmlns:a16="http://schemas.microsoft.com/office/drawing/2014/main" id="{CC1F7AF9-FC2D-824C-A32A-062CE5FAD31E}"/>
            </a:ext>
          </a:extLst>
        </xdr:cNvPr>
        <xdr:cNvCxnSpPr/>
      </xdr:nvCxnSpPr>
      <xdr:spPr>
        <a:xfrm>
          <a:off x="13499388071" y="66320327"/>
          <a:ext cx="229832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430</xdr:row>
      <xdr:rowOff>36512</xdr:rowOff>
    </xdr:from>
    <xdr:ext cx="1263768"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436</xdr:row>
      <xdr:rowOff>163512</xdr:rowOff>
    </xdr:from>
    <xdr:ext cx="422275" cy="172227"/>
    <mc:AlternateContent xmlns:mc="http://schemas.openxmlformats.org/markup-compatibility/2006" xmlns:a14="http://schemas.microsoft.com/office/drawing/2010/main">
      <mc:Choice Requires="a14">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623271</xdr:colOff>
      <xdr:row>434</xdr:row>
      <xdr:rowOff>20637</xdr:rowOff>
    </xdr:from>
    <xdr:ext cx="1076443" cy="172227"/>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437</xdr:row>
      <xdr:rowOff>87312</xdr:rowOff>
    </xdr:from>
    <xdr:ext cx="1076443" cy="172227"/>
    <mc:AlternateContent xmlns:mc="http://schemas.openxmlformats.org/markup-compatibility/2006" xmlns:a14="http://schemas.microsoft.com/office/drawing/2010/main">
      <mc:Choice Requires="a14">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434</xdr:row>
      <xdr:rowOff>113458</xdr:rowOff>
    </xdr:from>
    <xdr:to>
      <xdr:col>7</xdr:col>
      <xdr:colOff>186657</xdr:colOff>
      <xdr:row>437</xdr:row>
      <xdr:rowOff>50800</xdr:rowOff>
    </xdr:to>
    <xdr:cxnSp macro="">
      <xdr:nvCxnSpPr>
        <xdr:cNvPr id="355" name="Straight Connector 354">
          <a:extLst>
            <a:ext uri="{FF2B5EF4-FFF2-40B4-BE49-F238E27FC236}">
              <a16:creationId xmlns:a16="http://schemas.microsoft.com/office/drawing/2014/main" id="{930DB606-C7CC-C944-938A-CFDF753405CC}"/>
            </a:ext>
          </a:extLst>
        </xdr:cNvPr>
        <xdr:cNvCxnSpPr/>
      </xdr:nvCxnSpPr>
      <xdr:spPr>
        <a:xfrm>
          <a:off x="13545999337" y="89719827"/>
          <a:ext cx="1332951" cy="5522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719525</xdr:colOff>
      <xdr:row>435</xdr:row>
      <xdr:rowOff>139182</xdr:rowOff>
    </xdr:from>
    <xdr:ext cx="1263768" cy="10958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5</xdr:col>
      <xdr:colOff>378381</xdr:colOff>
      <xdr:row>436</xdr:row>
      <xdr:rowOff>97068</xdr:rowOff>
    </xdr:from>
    <xdr:to>
      <xdr:col>5</xdr:col>
      <xdr:colOff>585679</xdr:colOff>
      <xdr:row>437</xdr:row>
      <xdr:rowOff>102477</xdr:rowOff>
    </xdr:to>
    <xdr:pic>
      <xdr:nvPicPr>
        <xdr:cNvPr id="357" name="Picture 356">
          <a:extLst>
            <a:ext uri="{FF2B5EF4-FFF2-40B4-BE49-F238E27FC236}">
              <a16:creationId xmlns:a16="http://schemas.microsoft.com/office/drawing/2014/main" id="{13C665B2-DD4B-491D-7F74-DD439BED3A48}"/>
            </a:ext>
          </a:extLst>
        </xdr:cNvPr>
        <xdr:cNvPicPr>
          <a:picLocks noChangeAspect="1"/>
        </xdr:cNvPicPr>
      </xdr:nvPicPr>
      <xdr:blipFill>
        <a:blip xmlns:r="http://schemas.openxmlformats.org/officeDocument/2006/relationships" r:embed="rId3"/>
        <a:stretch>
          <a:fillRect/>
        </a:stretch>
      </xdr:blipFill>
      <xdr:spPr>
        <a:xfrm>
          <a:off x="13547254609" y="90113350"/>
          <a:ext cx="207298" cy="210367"/>
        </a:xfrm>
        <a:prstGeom prst="rect">
          <a:avLst/>
        </a:prstGeom>
      </xdr:spPr>
    </xdr:pic>
    <xdr:clientData/>
  </xdr:twoCellAnchor>
  <xdr:twoCellAnchor editAs="oneCell">
    <xdr:from>
      <xdr:col>3</xdr:col>
      <xdr:colOff>177598</xdr:colOff>
      <xdr:row>432</xdr:row>
      <xdr:rowOff>187890</xdr:rowOff>
    </xdr:from>
    <xdr:to>
      <xdr:col>3</xdr:col>
      <xdr:colOff>382506</xdr:colOff>
      <xdr:row>433</xdr:row>
      <xdr:rowOff>190803</xdr:rowOff>
    </xdr:to>
    <xdr:pic>
      <xdr:nvPicPr>
        <xdr:cNvPr id="358" name="Picture 357">
          <a:extLst>
            <a:ext uri="{FF2B5EF4-FFF2-40B4-BE49-F238E27FC236}">
              <a16:creationId xmlns:a16="http://schemas.microsoft.com/office/drawing/2014/main" id="{E3D9F570-0CBF-1511-1189-8C87333FE4F7}"/>
            </a:ext>
          </a:extLst>
        </xdr:cNvPr>
        <xdr:cNvPicPr>
          <a:picLocks noChangeAspect="1"/>
        </xdr:cNvPicPr>
      </xdr:nvPicPr>
      <xdr:blipFill>
        <a:blip xmlns:r="http://schemas.openxmlformats.org/officeDocument/2006/relationships" r:embed="rId3"/>
        <a:stretch>
          <a:fillRect/>
        </a:stretch>
      </xdr:blipFill>
      <xdr:spPr>
        <a:xfrm>
          <a:off x="13502920976" y="89118048"/>
          <a:ext cx="204908" cy="207319"/>
        </a:xfrm>
        <a:prstGeom prst="rect">
          <a:avLst/>
        </a:prstGeom>
      </xdr:spPr>
    </xdr:pic>
    <xdr:clientData/>
  </xdr:twoCellAnchor>
  <xdr:twoCellAnchor>
    <xdr:from>
      <xdr:col>0</xdr:col>
      <xdr:colOff>589762</xdr:colOff>
      <xdr:row>433</xdr:row>
      <xdr:rowOff>190802</xdr:rowOff>
    </xdr:from>
    <xdr:to>
      <xdr:col>3</xdr:col>
      <xdr:colOff>280052</xdr:colOff>
      <xdr:row>437</xdr:row>
      <xdr:rowOff>83773</xdr:rowOff>
    </xdr:to>
    <xdr:cxnSp macro="">
      <xdr:nvCxnSpPr>
        <xdr:cNvPr id="360" name="Straight Connector 359">
          <a:extLst>
            <a:ext uri="{FF2B5EF4-FFF2-40B4-BE49-F238E27FC236}">
              <a16:creationId xmlns:a16="http://schemas.microsoft.com/office/drawing/2014/main" id="{FF626470-ADCD-49DC-17D5-C4F13FCA7C64}"/>
            </a:ext>
          </a:extLst>
        </xdr:cNvPr>
        <xdr:cNvCxnSpPr>
          <a:stCxn id="358" idx="2"/>
        </xdr:cNvCxnSpPr>
      </xdr:nvCxnSpPr>
      <xdr:spPr>
        <a:xfrm>
          <a:off x="13503023430" y="89325367"/>
          <a:ext cx="2163272" cy="71059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65972</xdr:colOff>
      <xdr:row>437</xdr:row>
      <xdr:rowOff>116775</xdr:rowOff>
    </xdr:from>
    <xdr:ext cx="1076443"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0</xdr:col>
      <xdr:colOff>512691</xdr:colOff>
      <xdr:row>438</xdr:row>
      <xdr:rowOff>120634</xdr:rowOff>
    </xdr:from>
    <xdr:to>
      <xdr:col>0</xdr:col>
      <xdr:colOff>629973</xdr:colOff>
      <xdr:row>439</xdr:row>
      <xdr:rowOff>80422</xdr:rowOff>
    </xdr:to>
    <xdr:sp macro="" textlink="">
      <xdr:nvSpPr>
        <xdr:cNvPr id="364" name="Down Arrow 363">
          <a:extLst>
            <a:ext uri="{FF2B5EF4-FFF2-40B4-BE49-F238E27FC236}">
              <a16:creationId xmlns:a16="http://schemas.microsoft.com/office/drawing/2014/main" id="{59411D07-A290-ECF3-8ACB-75E63C73947D}"/>
            </a:ext>
          </a:extLst>
        </xdr:cNvPr>
        <xdr:cNvSpPr/>
      </xdr:nvSpPr>
      <xdr:spPr>
        <a:xfrm>
          <a:off x="13505146491" y="9027723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62621</xdr:colOff>
      <xdr:row>440</xdr:row>
      <xdr:rowOff>56459</xdr:rowOff>
    </xdr:from>
    <xdr:ext cx="1076443"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400∗6</m:t>
                    </m:r>
                  </m:oMath>
                </m:oMathPara>
              </a14:m>
              <a:endParaRPr lang="en-US" sz="1100"/>
            </a:p>
          </xdr:txBody>
        </xdr:sp>
      </mc:Choice>
      <mc:Fallback xmlns="">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400∗6</a:t>
              </a:r>
              <a:endParaRPr lang="en-US" sz="1100"/>
            </a:p>
          </xdr:txBody>
        </xdr:sp>
      </mc:Fallback>
    </mc:AlternateContent>
    <xdr:clientData/>
  </xdr:oneCellAnchor>
  <xdr:oneCellAnchor>
    <xdr:from>
      <xdr:col>0</xdr:col>
      <xdr:colOff>62621</xdr:colOff>
      <xdr:row>439</xdr:row>
      <xdr:rowOff>69862</xdr:rowOff>
    </xdr:from>
    <xdr:ext cx="1076443" cy="172227"/>
    <mc:AlternateContent xmlns:mc="http://schemas.openxmlformats.org/markup-compatibility/2006" xmlns:a14="http://schemas.microsoft.com/office/drawing/2010/main">
      <mc:Choice Requires="a14">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oMath>
                </m:oMathPara>
              </a14:m>
              <a:endParaRPr lang="en-US" sz="1100"/>
            </a:p>
          </xdr:txBody>
        </xdr:sp>
      </mc:Choice>
      <mc:Fallback xmlns="">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𝑌_𝑀𝐴𝑋∗𝑃_𝑌</a:t>
              </a:r>
              <a:endParaRPr lang="en-US" sz="1100"/>
            </a:p>
          </xdr:txBody>
        </xdr:sp>
      </mc:Fallback>
    </mc:AlternateContent>
    <xdr:clientData/>
  </xdr:oneCellAnchor>
  <xdr:oneCellAnchor>
    <xdr:from>
      <xdr:col>1</xdr:col>
      <xdr:colOff>25835</xdr:colOff>
      <xdr:row>434</xdr:row>
      <xdr:rowOff>186833</xdr:rowOff>
    </xdr:from>
    <xdr:ext cx="1263768" cy="202428"/>
    <mc:AlternateContent xmlns:mc="http://schemas.openxmlformats.org/markup-compatibility/2006" xmlns:a14="http://schemas.microsoft.com/office/drawing/2010/main">
      <mc:Choice Requires="a14">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a:t>
              </a:r>
              <a:r>
                <a:rPr lang="en-US" sz="700" b="0" i="0">
                  <a:latin typeface="Cambria Math" panose="02040503050406030204" pitchFamily="18" charset="0"/>
                </a:rPr>
                <a:t>1/6 𝑥</a:t>
              </a:r>
              <a:endParaRPr lang="en-US" sz="700"/>
            </a:p>
          </xdr:txBody>
        </xdr:sp>
      </mc:Fallback>
    </mc:AlternateContent>
    <xdr:clientData/>
  </xdr:oneCellAnchor>
  <xdr:twoCellAnchor>
    <xdr:from>
      <xdr:col>1</xdr:col>
      <xdr:colOff>355196</xdr:colOff>
      <xdr:row>434</xdr:row>
      <xdr:rowOff>33509</xdr:rowOff>
    </xdr:from>
    <xdr:to>
      <xdr:col>1</xdr:col>
      <xdr:colOff>472478</xdr:colOff>
      <xdr:row>434</xdr:row>
      <xdr:rowOff>197704</xdr:rowOff>
    </xdr:to>
    <xdr:sp macro="" textlink="">
      <xdr:nvSpPr>
        <xdr:cNvPr id="369" name="Down Arrow 368">
          <a:extLst>
            <a:ext uri="{FF2B5EF4-FFF2-40B4-BE49-F238E27FC236}">
              <a16:creationId xmlns:a16="http://schemas.microsoft.com/office/drawing/2014/main" id="{EA2F298B-0178-A6FA-C5CF-AB84231D25FE}"/>
            </a:ext>
          </a:extLst>
        </xdr:cNvPr>
        <xdr:cNvSpPr/>
      </xdr:nvSpPr>
      <xdr:spPr>
        <a:xfrm rot="11720810">
          <a:off x="13504479659" y="8937248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25835</xdr:colOff>
      <xdr:row>432</xdr:row>
      <xdr:rowOff>114541</xdr:rowOff>
    </xdr:from>
    <xdr:ext cx="1263768" cy="219676"/>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400</m:t>
                        </m:r>
                      </m:num>
                      <m:den>
                        <m:r>
                          <a:rPr lang="en-US" sz="700" b="0" i="1">
                            <a:latin typeface="Cambria Math" panose="02040503050406030204" pitchFamily="18" charset="0"/>
                          </a:rPr>
                          <m:t>2,400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=400/2,400=1/6</a:t>
              </a:r>
              <a:endParaRPr lang="en-US" sz="700"/>
            </a:p>
          </xdr:txBody>
        </xdr:sp>
      </mc:Fallback>
    </mc:AlternateContent>
    <xdr:clientData/>
  </xdr:oneCellAnchor>
  <xdr:oneCellAnchor>
    <xdr:from>
      <xdr:col>5</xdr:col>
      <xdr:colOff>450174</xdr:colOff>
      <xdr:row>424</xdr:row>
      <xdr:rowOff>196099</xdr:rowOff>
    </xdr:from>
    <xdr:ext cx="1642536" cy="318036"/>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𝑃_𝑋=1/6</a:t>
              </a:r>
              <a:endParaRPr lang="en-US" sz="1100"/>
            </a:p>
          </xdr:txBody>
        </xdr:sp>
      </mc:Fallback>
    </mc:AlternateContent>
    <xdr:clientData/>
  </xdr:oneCellAnchor>
  <xdr:twoCellAnchor>
    <xdr:from>
      <xdr:col>5</xdr:col>
      <xdr:colOff>498612</xdr:colOff>
      <xdr:row>431</xdr:row>
      <xdr:rowOff>179337</xdr:rowOff>
    </xdr:from>
    <xdr:to>
      <xdr:col>7</xdr:col>
      <xdr:colOff>153717</xdr:colOff>
      <xdr:row>437</xdr:row>
      <xdr:rowOff>53150</xdr:rowOff>
    </xdr:to>
    <xdr:cxnSp macro="">
      <xdr:nvCxnSpPr>
        <xdr:cNvPr id="372" name="Straight Connector 371">
          <a:extLst>
            <a:ext uri="{FF2B5EF4-FFF2-40B4-BE49-F238E27FC236}">
              <a16:creationId xmlns:a16="http://schemas.microsoft.com/office/drawing/2014/main" id="{A5A98F0D-C375-6497-42BE-48D10C320252}"/>
            </a:ext>
          </a:extLst>
        </xdr:cNvPr>
        <xdr:cNvCxnSpPr/>
      </xdr:nvCxnSpPr>
      <xdr:spPr>
        <a:xfrm>
          <a:off x="13546032277" y="89170836"/>
          <a:ext cx="1309399" cy="11035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736729</xdr:colOff>
      <xdr:row>431</xdr:row>
      <xdr:rowOff>97495</xdr:rowOff>
    </xdr:from>
    <xdr:ext cx="1076443"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833.33</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833.33</a:t>
              </a:r>
              <a:endParaRPr lang="en-US" sz="1100"/>
            </a:p>
          </xdr:txBody>
        </xdr:sp>
      </mc:Fallback>
    </mc:AlternateContent>
    <xdr:clientData/>
  </xdr:oneCellAnchor>
  <xdr:twoCellAnchor>
    <xdr:from>
      <xdr:col>7</xdr:col>
      <xdr:colOff>708714</xdr:colOff>
      <xdr:row>431</xdr:row>
      <xdr:rowOff>119187</xdr:rowOff>
    </xdr:from>
    <xdr:to>
      <xdr:col>8</xdr:col>
      <xdr:colOff>45762</xdr:colOff>
      <xdr:row>432</xdr:row>
      <xdr:rowOff>31513</xdr:rowOff>
    </xdr:to>
    <xdr:sp macro="" textlink="">
      <xdr:nvSpPr>
        <xdr:cNvPr id="378" name="Down Arrow 377">
          <a:extLst>
            <a:ext uri="{FF2B5EF4-FFF2-40B4-BE49-F238E27FC236}">
              <a16:creationId xmlns:a16="http://schemas.microsoft.com/office/drawing/2014/main" id="{63A0661C-C1B0-D335-549E-B40F7362A6E2}"/>
            </a:ext>
          </a:extLst>
        </xdr:cNvPr>
        <xdr:cNvSpPr/>
      </xdr:nvSpPr>
      <xdr:spPr>
        <a:xfrm rot="5400000">
          <a:off x="13545336542" y="89087229"/>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109798</xdr:colOff>
      <xdr:row>430</xdr:row>
      <xdr:rowOff>142738</xdr:rowOff>
    </xdr:from>
    <xdr:ext cx="1076443"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oMath>
                </m:oMathPara>
              </a14:m>
              <a:endParaRPr lang="en-US" sz="1100"/>
            </a:p>
          </xdr:txBody>
        </xdr:sp>
      </mc:Choice>
      <mc:Fallback xmlns="">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𝑋_𝑀𝐴𝑋∗𝑃_𝑋</a:t>
              </a:r>
              <a:endParaRPr lang="en-US" sz="1100"/>
            </a:p>
          </xdr:txBody>
        </xdr:sp>
      </mc:Fallback>
    </mc:AlternateContent>
    <xdr:clientData/>
  </xdr:oneCellAnchor>
  <xdr:oneCellAnchor>
    <xdr:from>
      <xdr:col>8</xdr:col>
      <xdr:colOff>128098</xdr:colOff>
      <xdr:row>431</xdr:row>
      <xdr:rowOff>146398</xdr:rowOff>
    </xdr:from>
    <xdr:ext cx="1076443" cy="318036"/>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5,000∗1/6</a:t>
              </a:r>
              <a:endParaRPr lang="en-US" sz="1100"/>
            </a:p>
          </xdr:txBody>
        </xdr:sp>
      </mc:Fallback>
    </mc:AlternateContent>
    <xdr:clientData/>
  </xdr:oneCellAnchor>
  <xdr:oneCellAnchor>
    <xdr:from>
      <xdr:col>5</xdr:col>
      <xdr:colOff>523587</xdr:colOff>
      <xdr:row>433</xdr:row>
      <xdr:rowOff>66057</xdr:rowOff>
    </xdr:from>
    <xdr:ext cx="1263768" cy="202428"/>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m:t>
                    </m:r>
                    <m:r>
                      <a:rPr lang="en-US" sz="700" b="0" i="1">
                        <a:latin typeface="Cambria Math" panose="02040503050406030204" pitchFamily="18" charset="0"/>
                      </a:rPr>
                      <m:t>833.33</m:t>
                    </m:r>
                    <m:r>
                      <a:rPr lang="he-IL"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a:t>
              </a:r>
              <a:r>
                <a:rPr lang="en-US" sz="700" b="0" i="0">
                  <a:latin typeface="Cambria Math" panose="02040503050406030204" pitchFamily="18" charset="0"/>
                </a:rPr>
                <a:t>833.33</a:t>
              </a:r>
              <a:r>
                <a:rPr lang="he-IL" sz="700" b="0" i="0">
                  <a:latin typeface="Cambria Math" panose="02040503050406030204" pitchFamily="18" charset="0"/>
                </a:rPr>
                <a:t>−</a:t>
              </a:r>
              <a:r>
                <a:rPr lang="en-US" sz="700" b="0" i="0">
                  <a:latin typeface="Cambria Math" panose="02040503050406030204" pitchFamily="18" charset="0"/>
                </a:rPr>
                <a:t>1/6 𝑥</a:t>
              </a:r>
              <a:endParaRPr lang="en-US" sz="700"/>
            </a:p>
          </xdr:txBody>
        </xdr:sp>
      </mc:Fallback>
    </mc:AlternateContent>
    <xdr:clientData/>
  </xdr:oneCellAnchor>
  <xdr:twoCellAnchor>
    <xdr:from>
      <xdr:col>5</xdr:col>
      <xdr:colOff>772429</xdr:colOff>
      <xdr:row>433</xdr:row>
      <xdr:rowOff>73771</xdr:rowOff>
    </xdr:from>
    <xdr:to>
      <xdr:col>6</xdr:col>
      <xdr:colOff>62564</xdr:colOff>
      <xdr:row>434</xdr:row>
      <xdr:rowOff>33009</xdr:rowOff>
    </xdr:to>
    <xdr:sp macro="" textlink="">
      <xdr:nvSpPr>
        <xdr:cNvPr id="382" name="Down Arrow 381">
          <a:extLst>
            <a:ext uri="{FF2B5EF4-FFF2-40B4-BE49-F238E27FC236}">
              <a16:creationId xmlns:a16="http://schemas.microsoft.com/office/drawing/2014/main" id="{002E2094-629B-71EC-737B-B8DF7CDA6E00}"/>
            </a:ext>
          </a:extLst>
        </xdr:cNvPr>
        <xdr:cNvSpPr/>
      </xdr:nvSpPr>
      <xdr:spPr>
        <a:xfrm rot="13154788">
          <a:off x="13546950577" y="89475183"/>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58774</xdr:colOff>
      <xdr:row>432</xdr:row>
      <xdr:rowOff>58360</xdr:rowOff>
    </xdr:from>
    <xdr:ext cx="1263768" cy="222240"/>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833.33</m:t>
                        </m:r>
                      </m:num>
                      <m:den>
                        <m:r>
                          <a:rPr lang="en-US" sz="700" b="0" i="1">
                            <a:latin typeface="Cambria Math" panose="02040503050406030204" pitchFamily="18" charset="0"/>
                          </a:rPr>
                          <m:t>5,000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=833.33/5,000=1/6</a:t>
              </a:r>
              <a:endParaRPr lang="en-US" sz="700"/>
            </a:p>
          </xdr:txBody>
        </xdr:sp>
      </mc:Fallback>
    </mc:AlternateContent>
    <xdr:clientData/>
  </xdr:oneCellAnchor>
  <xdr:oneCellAnchor>
    <xdr:from>
      <xdr:col>5</xdr:col>
      <xdr:colOff>636108</xdr:colOff>
      <xdr:row>437</xdr:row>
      <xdr:rowOff>87312</xdr:rowOff>
    </xdr:from>
    <xdr:ext cx="1076443"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oneCellAnchor>
    <xdr:from>
      <xdr:col>1</xdr:col>
      <xdr:colOff>697906</xdr:colOff>
      <xdr:row>437</xdr:row>
      <xdr:rowOff>171317</xdr:rowOff>
    </xdr:from>
    <xdr:ext cx="1076443"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twoCellAnchor editAs="oneCell">
    <xdr:from>
      <xdr:col>0</xdr:col>
      <xdr:colOff>170089</xdr:colOff>
      <xdr:row>37</xdr:row>
      <xdr:rowOff>6978</xdr:rowOff>
    </xdr:from>
    <xdr:to>
      <xdr:col>0</xdr:col>
      <xdr:colOff>703036</xdr:colOff>
      <xdr:row>40</xdr:row>
      <xdr:rowOff>12095</xdr:rowOff>
    </xdr:to>
    <xdr:pic>
      <xdr:nvPicPr>
        <xdr:cNvPr id="178" name="Picture 177">
          <a:extLst>
            <a:ext uri="{FF2B5EF4-FFF2-40B4-BE49-F238E27FC236}">
              <a16:creationId xmlns:a16="http://schemas.microsoft.com/office/drawing/2014/main" id="{4895FF22-A158-D52C-198F-8E198CED5E9E}"/>
            </a:ext>
          </a:extLst>
        </xdr:cNvPr>
        <xdr:cNvPicPr>
          <a:picLocks noChangeAspect="1"/>
        </xdr:cNvPicPr>
      </xdr:nvPicPr>
      <xdr:blipFill>
        <a:blip xmlns:r="http://schemas.openxmlformats.org/officeDocument/2006/relationships" r:embed="rId4"/>
        <a:stretch>
          <a:fillRect/>
        </a:stretch>
      </xdr:blipFill>
      <xdr:spPr>
        <a:xfrm>
          <a:off x="13499517916" y="7921799"/>
          <a:ext cx="532947" cy="617439"/>
        </a:xfrm>
        <a:prstGeom prst="rect">
          <a:avLst/>
        </a:prstGeom>
      </xdr:spPr>
    </xdr:pic>
    <xdr:clientData/>
  </xdr:twoCellAnchor>
  <xdr:oneCellAnchor>
    <xdr:from>
      <xdr:col>5</xdr:col>
      <xdr:colOff>682625</xdr:colOff>
      <xdr:row>104</xdr:row>
      <xdr:rowOff>288925</xdr:rowOff>
    </xdr:from>
    <xdr:ext cx="358378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=0.5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𝑀𝐶(𝑋)_𝑁𝐸𝑂𝑀𝐼=0.5  ≤𝑃_𝑋≤     𝑀𝐶(𝑋)_𝑇𝑆𝐴𝐵𝐴𝑁=1 </a:t>
              </a:r>
              <a:endParaRPr lang="en-US" sz="1100"/>
            </a:p>
          </xdr:txBody>
        </xdr:sp>
      </mc:Fallback>
    </mc:AlternateContent>
    <xdr:clientData/>
  </xdr:oneCellAnchor>
  <xdr:oneCellAnchor>
    <xdr:from>
      <xdr:col>5</xdr:col>
      <xdr:colOff>690562</xdr:colOff>
      <xdr:row>106</xdr:row>
      <xdr:rowOff>58737</xdr:rowOff>
    </xdr:from>
    <xdr:ext cx="358378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=2 </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𝑀𝐶(𝑌)_𝑇𝑆𝐴𝐵𝐴𝑁=1   ≤𝑃_𝑌≤     𝑀𝐶(𝑌)_𝑁𝐸𝑂𝑀𝐼=2 </a:t>
              </a:r>
              <a:endParaRPr lang="en-US" sz="1100"/>
            </a:p>
          </xdr:txBody>
        </xdr:sp>
      </mc:Fallback>
    </mc:AlternateContent>
    <xdr:clientData/>
  </xdr:oneCellAnchor>
  <xdr:twoCellAnchor>
    <xdr:from>
      <xdr:col>8</xdr:col>
      <xdr:colOff>349250</xdr:colOff>
      <xdr:row>129</xdr:row>
      <xdr:rowOff>39688</xdr:rowOff>
    </xdr:from>
    <xdr:to>
      <xdr:col>8</xdr:col>
      <xdr:colOff>595312</xdr:colOff>
      <xdr:row>131</xdr:row>
      <xdr:rowOff>146843</xdr:rowOff>
    </xdr:to>
    <xdr:sp macro="" textlink="">
      <xdr:nvSpPr>
        <xdr:cNvPr id="219" name="Down Arrow 218">
          <a:extLst>
            <a:ext uri="{FF2B5EF4-FFF2-40B4-BE49-F238E27FC236}">
              <a16:creationId xmlns:a16="http://schemas.microsoft.com/office/drawing/2014/main" id="{C4A26C61-00C3-9234-F171-E59EA0C4C0CD}"/>
            </a:ext>
          </a:extLst>
        </xdr:cNvPr>
        <xdr:cNvSpPr/>
      </xdr:nvSpPr>
      <xdr:spPr>
        <a:xfrm>
          <a:off x="13517792688" y="26820813"/>
          <a:ext cx="246062" cy="5119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570836</xdr:colOff>
      <xdr:row>158</xdr:row>
      <xdr:rowOff>70802</xdr:rowOff>
    </xdr:from>
    <xdr:to>
      <xdr:col>10</xdr:col>
      <xdr:colOff>247805</xdr:colOff>
      <xdr:row>168</xdr:row>
      <xdr:rowOff>39825</xdr:rowOff>
    </xdr:to>
    <xdr:sp macro="" textlink="">
      <xdr:nvSpPr>
        <xdr:cNvPr id="225" name="Left Brace 224">
          <a:extLst>
            <a:ext uri="{FF2B5EF4-FFF2-40B4-BE49-F238E27FC236}">
              <a16:creationId xmlns:a16="http://schemas.microsoft.com/office/drawing/2014/main" id="{E5F553C6-D8DB-30AE-56D1-CE053E561DB7}"/>
            </a:ext>
          </a:extLst>
        </xdr:cNvPr>
        <xdr:cNvSpPr/>
      </xdr:nvSpPr>
      <xdr:spPr>
        <a:xfrm>
          <a:off x="13549094564" y="32962474"/>
          <a:ext cx="504460" cy="200456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575262</xdr:colOff>
      <xdr:row>154</xdr:row>
      <xdr:rowOff>115052</xdr:rowOff>
    </xdr:from>
    <xdr:to>
      <xdr:col>5</xdr:col>
      <xdr:colOff>774390</xdr:colOff>
      <xdr:row>155</xdr:row>
      <xdr:rowOff>119478</xdr:rowOff>
    </xdr:to>
    <xdr:sp macro="" textlink="">
      <xdr:nvSpPr>
        <xdr:cNvPr id="226" name="Oval 225">
          <a:extLst>
            <a:ext uri="{FF2B5EF4-FFF2-40B4-BE49-F238E27FC236}">
              <a16:creationId xmlns:a16="http://schemas.microsoft.com/office/drawing/2014/main" id="{510CED64-A335-2C4C-9E6A-FC6BA67CF07E}"/>
            </a:ext>
          </a:extLst>
        </xdr:cNvPr>
        <xdr:cNvSpPr/>
      </xdr:nvSpPr>
      <xdr:spPr>
        <a:xfrm>
          <a:off x="13552705436" y="32179233"/>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384982</xdr:colOff>
      <xdr:row>159</xdr:row>
      <xdr:rowOff>123902</xdr:rowOff>
    </xdr:from>
    <xdr:to>
      <xdr:col>6</xdr:col>
      <xdr:colOff>584110</xdr:colOff>
      <xdr:row>160</xdr:row>
      <xdr:rowOff>128328</xdr:rowOff>
    </xdr:to>
    <xdr:sp macro="" textlink="">
      <xdr:nvSpPr>
        <xdr:cNvPr id="251" name="Oval 250">
          <a:extLst>
            <a:ext uri="{FF2B5EF4-FFF2-40B4-BE49-F238E27FC236}">
              <a16:creationId xmlns:a16="http://schemas.microsoft.com/office/drawing/2014/main" id="{62F87F6D-75FE-EC3C-403B-07DCC434026A}"/>
            </a:ext>
          </a:extLst>
        </xdr:cNvPr>
        <xdr:cNvSpPr/>
      </xdr:nvSpPr>
      <xdr:spPr>
        <a:xfrm>
          <a:off x="13552068224" y="33219128"/>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8</xdr:col>
      <xdr:colOff>62219</xdr:colOff>
      <xdr:row>289</xdr:row>
      <xdr:rowOff>76859</xdr:rowOff>
    </xdr:from>
    <xdr:to>
      <xdr:col>10</xdr:col>
      <xdr:colOff>102478</xdr:colOff>
      <xdr:row>296</xdr:row>
      <xdr:rowOff>87839</xdr:rowOff>
    </xdr:to>
    <xdr:sp macro="" textlink="">
      <xdr:nvSpPr>
        <xdr:cNvPr id="2" name="Rectangle 1">
          <a:extLst>
            <a:ext uri="{FF2B5EF4-FFF2-40B4-BE49-F238E27FC236}">
              <a16:creationId xmlns:a16="http://schemas.microsoft.com/office/drawing/2014/main" id="{B6AF8EA5-0D7F-3433-645C-6237EA17D913}"/>
            </a:ext>
          </a:extLst>
        </xdr:cNvPr>
        <xdr:cNvSpPr/>
      </xdr:nvSpPr>
      <xdr:spPr>
        <a:xfrm>
          <a:off x="13543602075" y="57431816"/>
          <a:ext cx="1694553" cy="14456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a:t>
          </a:r>
          <a:r>
            <a:rPr lang="he-IL" sz="1100" baseline="0"/>
            <a:t> לי 10 שדות מכל סוג,</a:t>
          </a:r>
        </a:p>
        <a:p>
          <a:pPr algn="r" rtl="1"/>
          <a:r>
            <a:rPr lang="he-IL" sz="1100" baseline="0"/>
            <a:t>ו-36 עובדים בסך הכל</a:t>
          </a:r>
          <a:endParaRPr lang="en-US" sz="1100"/>
        </a:p>
      </xdr:txBody>
    </xdr:sp>
    <xdr:clientData/>
  </xdr:twoCellAnchor>
  <xdr:twoCellAnchor>
    <xdr:from>
      <xdr:col>5</xdr:col>
      <xdr:colOff>197637</xdr:colOff>
      <xdr:row>347</xdr:row>
      <xdr:rowOff>58559</xdr:rowOff>
    </xdr:from>
    <xdr:to>
      <xdr:col>7</xdr:col>
      <xdr:colOff>713689</xdr:colOff>
      <xdr:row>351</xdr:row>
      <xdr:rowOff>589250</xdr:rowOff>
    </xdr:to>
    <xdr:sp macro="" textlink="">
      <xdr:nvSpPr>
        <xdr:cNvPr id="3" name="Rectangle 2">
          <a:extLst>
            <a:ext uri="{FF2B5EF4-FFF2-40B4-BE49-F238E27FC236}">
              <a16:creationId xmlns:a16="http://schemas.microsoft.com/office/drawing/2014/main" id="{4829DAB6-F674-5593-83A1-AD9FB75A0FA1}"/>
            </a:ext>
          </a:extLst>
        </xdr:cNvPr>
        <xdr:cNvSpPr/>
      </xdr:nvSpPr>
      <xdr:spPr>
        <a:xfrm>
          <a:off x="13545472305" y="70252594"/>
          <a:ext cx="2170346" cy="13505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השאלה עוסקת באפשרות להשתמש בחלקה נוספת לייצור לאפות (א), כלומר יש לבחון את ההשפעה של מצב שבו קיימות:</a:t>
          </a:r>
        </a:p>
        <a:p>
          <a:pPr algn="r" rtl="1"/>
          <a:r>
            <a:rPr lang="he-IL" sz="1100"/>
            <a:t>11 חלקות מסוג א</a:t>
          </a:r>
        </a:p>
        <a:p>
          <a:pPr algn="r" rtl="1"/>
          <a:r>
            <a:rPr lang="he-IL" sz="1100"/>
            <a:t>10 חלקות מסוג ב</a:t>
          </a:r>
          <a:endParaRPr lang="en-US" sz="1100"/>
        </a:p>
      </xdr:txBody>
    </xdr:sp>
    <xdr:clientData/>
  </xdr:twoCellAnchor>
  <xdr:twoCellAnchor>
    <xdr:from>
      <xdr:col>7</xdr:col>
      <xdr:colOff>259856</xdr:colOff>
      <xdr:row>405</xdr:row>
      <xdr:rowOff>47580</xdr:rowOff>
    </xdr:from>
    <xdr:to>
      <xdr:col>9</xdr:col>
      <xdr:colOff>548991</xdr:colOff>
      <xdr:row>406</xdr:row>
      <xdr:rowOff>186657</xdr:rowOff>
    </xdr:to>
    <xdr:sp macro="" textlink="">
      <xdr:nvSpPr>
        <xdr:cNvPr id="4" name="Rectangle 3">
          <a:extLst>
            <a:ext uri="{FF2B5EF4-FFF2-40B4-BE49-F238E27FC236}">
              <a16:creationId xmlns:a16="http://schemas.microsoft.com/office/drawing/2014/main" id="{C6C8749D-25BE-B477-0A1D-85ECFA18BFB7}"/>
            </a:ext>
          </a:extLst>
        </xdr:cNvPr>
        <xdr:cNvSpPr/>
      </xdr:nvSpPr>
      <xdr:spPr>
        <a:xfrm>
          <a:off x="13543982709" y="82820836"/>
          <a:ext cx="1943429" cy="5343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 חלקה אחת מכל סוג</a:t>
          </a:r>
        </a:p>
        <a:p>
          <a:pPr algn="r" rtl="1"/>
          <a:r>
            <a:rPr lang="he-IL" sz="1100"/>
            <a:t>ו-5 עובדים בסך הכל</a:t>
          </a:r>
          <a:endParaRPr lang="en-US" sz="1100"/>
        </a:p>
      </xdr:txBody>
    </xdr:sp>
    <xdr:clientData/>
  </xdr:twoCellAnchor>
  <xdr:twoCellAnchor>
    <xdr:from>
      <xdr:col>7</xdr:col>
      <xdr:colOff>201297</xdr:colOff>
      <xdr:row>425</xdr:row>
      <xdr:rowOff>10980</xdr:rowOff>
    </xdr:from>
    <xdr:to>
      <xdr:col>9</xdr:col>
      <xdr:colOff>490432</xdr:colOff>
      <xdr:row>425</xdr:row>
      <xdr:rowOff>805187</xdr:rowOff>
    </xdr:to>
    <xdr:sp macro="" textlink="">
      <xdr:nvSpPr>
        <xdr:cNvPr id="5" name="Rectangle 4">
          <a:extLst>
            <a:ext uri="{FF2B5EF4-FFF2-40B4-BE49-F238E27FC236}">
              <a16:creationId xmlns:a16="http://schemas.microsoft.com/office/drawing/2014/main" id="{DD06E4E5-FAC7-914F-B645-66A796E5C2E5}"/>
            </a:ext>
          </a:extLst>
        </xdr:cNvPr>
        <xdr:cNvSpPr/>
      </xdr:nvSpPr>
      <xdr:spPr>
        <a:xfrm>
          <a:off x="13544041268" y="87146888"/>
          <a:ext cx="1943429" cy="79420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a:t>
          </a:r>
          <a:r>
            <a:rPr lang="he-IL" sz="1100" baseline="0"/>
            <a:t> במצב החדש:</a:t>
          </a:r>
        </a:p>
        <a:p>
          <a:pPr algn="r" rtl="1"/>
          <a:r>
            <a:rPr lang="he-IL" sz="1100" baseline="0"/>
            <a:t>א.</a:t>
          </a:r>
          <a:r>
            <a:rPr lang="he-IL" sz="1100"/>
            <a:t> חלקה אחת של פרגית</a:t>
          </a:r>
        </a:p>
        <a:p>
          <a:pPr algn="r" rtl="1"/>
          <a:r>
            <a:rPr lang="he-IL" sz="1100"/>
            <a:t>ב. 2 חלקות של קבבי</a:t>
          </a:r>
        </a:p>
        <a:p>
          <a:pPr algn="r" rtl="1"/>
          <a:r>
            <a:rPr lang="he-IL" sz="1100"/>
            <a:t>ו-5 עובדים בסך הכל</a:t>
          </a:r>
          <a:endParaRPr lang="en-US" sz="1100"/>
        </a:p>
      </xdr:txBody>
    </xdr:sp>
    <xdr:clientData/>
  </xdr:twoCellAnchor>
  <xdr:twoCellAnchor>
    <xdr:from>
      <xdr:col>8</xdr:col>
      <xdr:colOff>774096</xdr:colOff>
      <xdr:row>39</xdr:row>
      <xdr:rowOff>12095</xdr:rowOff>
    </xdr:from>
    <xdr:to>
      <xdr:col>9</xdr:col>
      <xdr:colOff>116921</xdr:colOff>
      <xdr:row>40</xdr:row>
      <xdr:rowOff>52413</xdr:rowOff>
    </xdr:to>
    <xdr:sp macro="" textlink="">
      <xdr:nvSpPr>
        <xdr:cNvPr id="7" name="Down Arrow 6">
          <a:extLst>
            <a:ext uri="{FF2B5EF4-FFF2-40B4-BE49-F238E27FC236}">
              <a16:creationId xmlns:a16="http://schemas.microsoft.com/office/drawing/2014/main" id="{1C837977-E22A-142C-F260-2ABA28E26746}"/>
            </a:ext>
          </a:extLst>
        </xdr:cNvPr>
        <xdr:cNvSpPr/>
      </xdr:nvSpPr>
      <xdr:spPr>
        <a:xfrm>
          <a:off x="13533950540" y="7970762"/>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149174</xdr:colOff>
      <xdr:row>49</xdr:row>
      <xdr:rowOff>60477</xdr:rowOff>
    </xdr:from>
    <xdr:to>
      <xdr:col>7</xdr:col>
      <xdr:colOff>391079</xdr:colOff>
      <xdr:row>50</xdr:row>
      <xdr:rowOff>28223</xdr:rowOff>
    </xdr:to>
    <xdr:sp macro="" textlink="">
      <xdr:nvSpPr>
        <xdr:cNvPr id="8" name="Down Arrow 7">
          <a:extLst>
            <a:ext uri="{FF2B5EF4-FFF2-40B4-BE49-F238E27FC236}">
              <a16:creationId xmlns:a16="http://schemas.microsoft.com/office/drawing/2014/main" id="{CCB6EC08-A93B-99A3-35F3-F2BAE07DE1B1}"/>
            </a:ext>
          </a:extLst>
        </xdr:cNvPr>
        <xdr:cNvSpPr/>
      </xdr:nvSpPr>
      <xdr:spPr>
        <a:xfrm rot="5400000">
          <a:off x="13535365683" y="10014858"/>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544286</xdr:colOff>
      <xdr:row>63</xdr:row>
      <xdr:rowOff>661206</xdr:rowOff>
    </xdr:from>
    <xdr:to>
      <xdr:col>7</xdr:col>
      <xdr:colOff>761999</xdr:colOff>
      <xdr:row>70</xdr:row>
      <xdr:rowOff>193523</xdr:rowOff>
    </xdr:to>
    <xdr:sp macro="" textlink="">
      <xdr:nvSpPr>
        <xdr:cNvPr id="53" name="Right Brace 52">
          <a:extLst>
            <a:ext uri="{FF2B5EF4-FFF2-40B4-BE49-F238E27FC236}">
              <a16:creationId xmlns:a16="http://schemas.microsoft.com/office/drawing/2014/main" id="{A86DF115-E326-6C6F-4864-4BB54A8D1688}"/>
            </a:ext>
          </a:extLst>
        </xdr:cNvPr>
        <xdr:cNvSpPr/>
      </xdr:nvSpPr>
      <xdr:spPr>
        <a:xfrm rot="10800000">
          <a:off x="13534958477" y="13506349"/>
          <a:ext cx="217713" cy="14030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761999</xdr:colOff>
      <xdr:row>67</xdr:row>
      <xdr:rowOff>96761</xdr:rowOff>
    </xdr:from>
    <xdr:to>
      <xdr:col>8</xdr:col>
      <xdr:colOff>419302</xdr:colOff>
      <xdr:row>67</xdr:row>
      <xdr:rowOff>100794</xdr:rowOff>
    </xdr:to>
    <xdr:cxnSp macro="">
      <xdr:nvCxnSpPr>
        <xdr:cNvPr id="55" name="Straight Connector 54">
          <a:extLst>
            <a:ext uri="{FF2B5EF4-FFF2-40B4-BE49-F238E27FC236}">
              <a16:creationId xmlns:a16="http://schemas.microsoft.com/office/drawing/2014/main" id="{EEBDFE4D-B802-A68F-9733-CF2091CDAA37}"/>
            </a:ext>
          </a:extLst>
        </xdr:cNvPr>
        <xdr:cNvCxnSpPr>
          <a:stCxn id="53" idx="1"/>
        </xdr:cNvCxnSpPr>
      </xdr:nvCxnSpPr>
      <xdr:spPr>
        <a:xfrm flipH="1">
          <a:off x="13534474667" y="14207872"/>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391080</xdr:colOff>
      <xdr:row>67</xdr:row>
      <xdr:rowOff>108857</xdr:rowOff>
    </xdr:from>
    <xdr:to>
      <xdr:col>8</xdr:col>
      <xdr:colOff>399144</xdr:colOff>
      <xdr:row>71</xdr:row>
      <xdr:rowOff>116921</xdr:rowOff>
    </xdr:to>
    <xdr:cxnSp macro="">
      <xdr:nvCxnSpPr>
        <xdr:cNvPr id="56" name="Straight Connector 55">
          <a:extLst>
            <a:ext uri="{FF2B5EF4-FFF2-40B4-BE49-F238E27FC236}">
              <a16:creationId xmlns:a16="http://schemas.microsoft.com/office/drawing/2014/main" id="{E2237117-178B-EAE8-9AC7-1C52AFAD0107}"/>
            </a:ext>
          </a:extLst>
        </xdr:cNvPr>
        <xdr:cNvCxnSpPr/>
      </xdr:nvCxnSpPr>
      <xdr:spPr>
        <a:xfrm flipH="1" flipV="1">
          <a:off x="13534494825" y="14219968"/>
          <a:ext cx="8064" cy="8305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729745</xdr:colOff>
      <xdr:row>71</xdr:row>
      <xdr:rowOff>108856</xdr:rowOff>
    </xdr:from>
    <xdr:to>
      <xdr:col>8</xdr:col>
      <xdr:colOff>387048</xdr:colOff>
      <xdr:row>71</xdr:row>
      <xdr:rowOff>112889</xdr:rowOff>
    </xdr:to>
    <xdr:cxnSp macro="">
      <xdr:nvCxnSpPr>
        <xdr:cNvPr id="59" name="Straight Connector 58">
          <a:extLst>
            <a:ext uri="{FF2B5EF4-FFF2-40B4-BE49-F238E27FC236}">
              <a16:creationId xmlns:a16="http://schemas.microsoft.com/office/drawing/2014/main" id="{D11801B0-5305-338A-5C1F-6B266769AD39}"/>
            </a:ext>
          </a:extLst>
        </xdr:cNvPr>
        <xdr:cNvCxnSpPr/>
      </xdr:nvCxnSpPr>
      <xdr:spPr>
        <a:xfrm flipH="1">
          <a:off x="13534506921" y="15042443"/>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401464</xdr:colOff>
      <xdr:row>91</xdr:row>
      <xdr:rowOff>178965</xdr:rowOff>
    </xdr:from>
    <xdr:to>
      <xdr:col>2</xdr:col>
      <xdr:colOff>665129</xdr:colOff>
      <xdr:row>93</xdr:row>
      <xdr:rowOff>32773</xdr:rowOff>
    </xdr:to>
    <xdr:pic>
      <xdr:nvPicPr>
        <xdr:cNvPr id="63" name="Picture 62">
          <a:extLst>
            <a:ext uri="{FF2B5EF4-FFF2-40B4-BE49-F238E27FC236}">
              <a16:creationId xmlns:a16="http://schemas.microsoft.com/office/drawing/2014/main" id="{80ED8264-0CD0-2124-7327-31983A4DCCDA}"/>
            </a:ext>
          </a:extLst>
        </xdr:cNvPr>
        <xdr:cNvPicPr>
          <a:picLocks noChangeAspect="1"/>
        </xdr:cNvPicPr>
      </xdr:nvPicPr>
      <xdr:blipFill>
        <a:blip xmlns:r="http://schemas.openxmlformats.org/officeDocument/2006/relationships" r:embed="rId1"/>
        <a:stretch>
          <a:fillRect/>
        </a:stretch>
      </xdr:blipFill>
      <xdr:spPr>
        <a:xfrm>
          <a:off x="13556232548" y="19634546"/>
          <a:ext cx="263665" cy="263485"/>
        </a:xfrm>
        <a:prstGeom prst="rect">
          <a:avLst/>
        </a:prstGeom>
      </xdr:spPr>
    </xdr:pic>
    <xdr:clientData/>
  </xdr:twoCellAnchor>
  <xdr:twoCellAnchor editAs="oneCell">
    <xdr:from>
      <xdr:col>1</xdr:col>
      <xdr:colOff>402733</xdr:colOff>
      <xdr:row>91</xdr:row>
      <xdr:rowOff>176160</xdr:rowOff>
    </xdr:from>
    <xdr:to>
      <xdr:col>1</xdr:col>
      <xdr:colOff>677404</xdr:colOff>
      <xdr:row>93</xdr:row>
      <xdr:rowOff>40968</xdr:rowOff>
    </xdr:to>
    <xdr:pic>
      <xdr:nvPicPr>
        <xdr:cNvPr id="64" name="Picture 63">
          <a:extLst>
            <a:ext uri="{FF2B5EF4-FFF2-40B4-BE49-F238E27FC236}">
              <a16:creationId xmlns:a16="http://schemas.microsoft.com/office/drawing/2014/main" id="{5E712ACE-290F-6FFE-06C3-8BFD53AF7C5C}"/>
            </a:ext>
          </a:extLst>
        </xdr:cNvPr>
        <xdr:cNvPicPr>
          <a:picLocks noChangeAspect="1"/>
        </xdr:cNvPicPr>
      </xdr:nvPicPr>
      <xdr:blipFill>
        <a:blip xmlns:r="http://schemas.openxmlformats.org/officeDocument/2006/relationships" r:embed="rId1"/>
        <a:stretch>
          <a:fillRect/>
        </a:stretch>
      </xdr:blipFill>
      <xdr:spPr>
        <a:xfrm>
          <a:off x="13557047822" y="19631741"/>
          <a:ext cx="274671" cy="274485"/>
        </a:xfrm>
        <a:prstGeom prst="rect">
          <a:avLst/>
        </a:prstGeom>
      </xdr:spPr>
    </xdr:pic>
    <xdr:clientData/>
  </xdr:twoCellAnchor>
  <xdr:twoCellAnchor editAs="oneCell">
    <xdr:from>
      <xdr:col>3</xdr:col>
      <xdr:colOff>307258</xdr:colOff>
      <xdr:row>91</xdr:row>
      <xdr:rowOff>172336</xdr:rowOff>
    </xdr:from>
    <xdr:to>
      <xdr:col>3</xdr:col>
      <xdr:colOff>565319</xdr:colOff>
      <xdr:row>93</xdr:row>
      <xdr:rowOff>20545</xdr:rowOff>
    </xdr:to>
    <xdr:pic>
      <xdr:nvPicPr>
        <xdr:cNvPr id="65" name="Picture 64">
          <a:extLst>
            <a:ext uri="{FF2B5EF4-FFF2-40B4-BE49-F238E27FC236}">
              <a16:creationId xmlns:a16="http://schemas.microsoft.com/office/drawing/2014/main" id="{CC54A949-4D15-29DE-A7B8-D591524E3A8A}"/>
            </a:ext>
          </a:extLst>
        </xdr:cNvPr>
        <xdr:cNvPicPr>
          <a:picLocks noChangeAspect="1"/>
        </xdr:cNvPicPr>
      </xdr:nvPicPr>
      <xdr:blipFill>
        <a:blip xmlns:r="http://schemas.openxmlformats.org/officeDocument/2006/relationships" r:embed="rId1"/>
        <a:stretch>
          <a:fillRect/>
        </a:stretch>
      </xdr:blipFill>
      <xdr:spPr>
        <a:xfrm>
          <a:off x="13555504810" y="19627917"/>
          <a:ext cx="258061" cy="257886"/>
        </a:xfrm>
        <a:prstGeom prst="rect">
          <a:avLst/>
        </a:prstGeom>
      </xdr:spPr>
    </xdr:pic>
    <xdr:clientData/>
  </xdr:twoCellAnchor>
  <xdr:twoCellAnchor editAs="oneCell">
    <xdr:from>
      <xdr:col>7</xdr:col>
      <xdr:colOff>36550</xdr:colOff>
      <xdr:row>129</xdr:row>
      <xdr:rowOff>164429</xdr:rowOff>
    </xdr:from>
    <xdr:to>
      <xdr:col>8</xdr:col>
      <xdr:colOff>475224</xdr:colOff>
      <xdr:row>136</xdr:row>
      <xdr:rowOff>129723</xdr:rowOff>
    </xdr:to>
    <xdr:pic>
      <xdr:nvPicPr>
        <xdr:cNvPr id="68" name="Picture 67">
          <a:extLst>
            <a:ext uri="{FF2B5EF4-FFF2-40B4-BE49-F238E27FC236}">
              <a16:creationId xmlns:a16="http://schemas.microsoft.com/office/drawing/2014/main" id="{12623A9A-5E22-D832-069E-9EDA8053182B}"/>
            </a:ext>
          </a:extLst>
        </xdr:cNvPr>
        <xdr:cNvPicPr>
          <a:picLocks noChangeAspect="1"/>
        </xdr:cNvPicPr>
      </xdr:nvPicPr>
      <xdr:blipFill>
        <a:blip xmlns:r="http://schemas.openxmlformats.org/officeDocument/2006/relationships" r:embed="rId2"/>
        <a:stretch>
          <a:fillRect/>
        </a:stretch>
      </xdr:blipFill>
      <xdr:spPr>
        <a:xfrm>
          <a:off x="13551457163" y="26404268"/>
          <a:ext cx="1266222" cy="1436036"/>
        </a:xfrm>
        <a:prstGeom prst="rect">
          <a:avLst/>
        </a:prstGeom>
      </xdr:spPr>
    </xdr:pic>
    <xdr:clientData/>
  </xdr:twoCellAnchor>
  <xdr:twoCellAnchor>
    <xdr:from>
      <xdr:col>8</xdr:col>
      <xdr:colOff>500186</xdr:colOff>
      <xdr:row>123</xdr:row>
      <xdr:rowOff>101202</xdr:rowOff>
    </xdr:from>
    <xdr:to>
      <xdr:col>11</xdr:col>
      <xdr:colOff>5170</xdr:colOff>
      <xdr:row>139</xdr:row>
      <xdr:rowOff>72799</xdr:rowOff>
    </xdr:to>
    <xdr:sp macro="" textlink="">
      <xdr:nvSpPr>
        <xdr:cNvPr id="69" name="Rounded Rectangular Callout 68">
          <a:extLst>
            <a:ext uri="{FF2B5EF4-FFF2-40B4-BE49-F238E27FC236}">
              <a16:creationId xmlns:a16="http://schemas.microsoft.com/office/drawing/2014/main" id="{7B19E486-D9C5-7231-A9D3-A17726FF857A}"/>
            </a:ext>
          </a:extLst>
        </xdr:cNvPr>
        <xdr:cNvSpPr/>
      </xdr:nvSpPr>
      <xdr:spPr>
        <a:xfrm>
          <a:off x="13549444572" y="26136202"/>
          <a:ext cx="1987629" cy="2273984"/>
        </a:xfrm>
        <a:prstGeom prst="wedgeRoundRectCallout">
          <a:avLst>
            <a:gd name="adj1" fmla="val 54324"/>
            <a:gd name="adj2" fmla="val -55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זכרו: </a:t>
          </a:r>
        </a:p>
        <a:p>
          <a:pPr algn="r" rtl="1"/>
          <a:r>
            <a:rPr lang="he-IL" sz="1100"/>
            <a:t>תפוקה</a:t>
          </a:r>
          <a:r>
            <a:rPr lang="he-IL" sz="1100" baseline="0"/>
            <a:t> שולית </a:t>
          </a:r>
          <a:r>
            <a:rPr lang="he-IL" sz="1100" u="sng" baseline="0"/>
            <a:t>לעובד</a:t>
          </a:r>
          <a:r>
            <a:rPr lang="he-IL" sz="1100" baseline="0"/>
            <a:t> - קל. בודקים את ה-</a:t>
          </a:r>
          <a:r>
            <a:rPr lang="en-US" sz="1100" baseline="0"/>
            <a:t>MP</a:t>
          </a:r>
          <a:r>
            <a:rPr lang="he-IL" sz="1100" baseline="0"/>
            <a:t> בעובד האחרון ונגמר.</a:t>
          </a:r>
        </a:p>
        <a:p>
          <a:pPr algn="r" rtl="1"/>
          <a:r>
            <a:rPr lang="he-IL" sz="1100" baseline="0"/>
            <a:t>תפוקה </a:t>
          </a:r>
          <a:r>
            <a:rPr lang="he-IL" sz="1100" u="sng" baseline="0"/>
            <a:t>שולית לשדה </a:t>
          </a:r>
          <a:r>
            <a:rPr lang="he-IL" sz="1100" baseline="0"/>
            <a:t>- מורכב.</a:t>
          </a:r>
        </a:p>
        <a:p>
          <a:pPr algn="r" rtl="1"/>
          <a:r>
            <a:rPr lang="he-IL" sz="1100" baseline="0"/>
            <a:t>עלינו לבדוק:</a:t>
          </a:r>
        </a:p>
        <a:p>
          <a:pPr algn="r" rtl="1"/>
          <a:r>
            <a:rPr lang="he-IL" sz="1100" baseline="0"/>
            <a:t>את התפוקה הכוללת של השדה הספציפי (במינוס)</a:t>
          </a:r>
        </a:p>
        <a:p>
          <a:pPr algn="r" rtl="1"/>
          <a:r>
            <a:rPr lang="he-IL" sz="1100" u="sng" baseline="0"/>
            <a:t>וגם</a:t>
          </a:r>
        </a:p>
        <a:p>
          <a:pPr algn="r" rtl="1"/>
          <a:r>
            <a:rPr lang="he-IL" sz="1100"/>
            <a:t>את העלייה בתפוקה הנובעת מהקצאת העובדים שהתפנו מהשדה - למקומות אחרים</a:t>
          </a:r>
          <a:endParaRPr lang="en-US" sz="1100"/>
        </a:p>
      </xdr:txBody>
    </xdr:sp>
    <xdr:clientData/>
  </xdr:twoCellAnchor>
  <xdr:twoCellAnchor editAs="oneCell">
    <xdr:from>
      <xdr:col>5</xdr:col>
      <xdr:colOff>822977</xdr:colOff>
      <xdr:row>192</xdr:row>
      <xdr:rowOff>154161</xdr:rowOff>
    </xdr:from>
    <xdr:to>
      <xdr:col>6</xdr:col>
      <xdr:colOff>275289</xdr:colOff>
      <xdr:row>194</xdr:row>
      <xdr:rowOff>4432</xdr:rowOff>
    </xdr:to>
    <xdr:pic>
      <xdr:nvPicPr>
        <xdr:cNvPr id="70" name="Picture 69">
          <a:extLst>
            <a:ext uri="{FF2B5EF4-FFF2-40B4-BE49-F238E27FC236}">
              <a16:creationId xmlns:a16="http://schemas.microsoft.com/office/drawing/2014/main" id="{6065B985-498E-1430-08B3-ABAA4B81D353}"/>
            </a:ext>
          </a:extLst>
        </xdr:cNvPr>
        <xdr:cNvPicPr>
          <a:picLocks noChangeAspect="1"/>
        </xdr:cNvPicPr>
      </xdr:nvPicPr>
      <xdr:blipFill>
        <a:blip xmlns:r="http://schemas.openxmlformats.org/officeDocument/2006/relationships" r:embed="rId3"/>
        <a:stretch>
          <a:fillRect/>
        </a:stretch>
      </xdr:blipFill>
      <xdr:spPr>
        <a:xfrm>
          <a:off x="13525775289" y="39502138"/>
          <a:ext cx="278179" cy="261488"/>
        </a:xfrm>
        <a:prstGeom prst="rect">
          <a:avLst/>
        </a:prstGeom>
      </xdr:spPr>
    </xdr:pic>
    <xdr:clientData/>
  </xdr:twoCellAnchor>
  <xdr:twoCellAnchor editAs="oneCell">
    <xdr:from>
      <xdr:col>4</xdr:col>
      <xdr:colOff>47456</xdr:colOff>
      <xdr:row>215</xdr:row>
      <xdr:rowOff>216559</xdr:rowOff>
    </xdr:from>
    <xdr:to>
      <xdr:col>4</xdr:col>
      <xdr:colOff>682644</xdr:colOff>
      <xdr:row>218</xdr:row>
      <xdr:rowOff>196444</xdr:rowOff>
    </xdr:to>
    <xdr:pic>
      <xdr:nvPicPr>
        <xdr:cNvPr id="71" name="Picture 70">
          <a:extLst>
            <a:ext uri="{FF2B5EF4-FFF2-40B4-BE49-F238E27FC236}">
              <a16:creationId xmlns:a16="http://schemas.microsoft.com/office/drawing/2014/main" id="{B4852A8B-2866-FBFD-2353-E511CFB3252A}"/>
            </a:ext>
          </a:extLst>
        </xdr:cNvPr>
        <xdr:cNvPicPr>
          <a:picLocks noChangeAspect="1"/>
        </xdr:cNvPicPr>
      </xdr:nvPicPr>
      <xdr:blipFill>
        <a:blip xmlns:r="http://schemas.openxmlformats.org/officeDocument/2006/relationships" r:embed="rId4"/>
        <a:stretch>
          <a:fillRect/>
        </a:stretch>
      </xdr:blipFill>
      <xdr:spPr>
        <a:xfrm>
          <a:off x="13527019668" y="44325201"/>
          <a:ext cx="635188" cy="629567"/>
        </a:xfrm>
        <a:prstGeom prst="rect">
          <a:avLst/>
        </a:prstGeom>
      </xdr:spPr>
    </xdr:pic>
    <xdr:clientData/>
  </xdr:twoCellAnchor>
  <xdr:twoCellAnchor>
    <xdr:from>
      <xdr:col>4</xdr:col>
      <xdr:colOff>756128</xdr:colOff>
      <xdr:row>215</xdr:row>
      <xdr:rowOff>33034</xdr:rowOff>
    </xdr:from>
    <xdr:to>
      <xdr:col>8</xdr:col>
      <xdr:colOff>546908</xdr:colOff>
      <xdr:row>218</xdr:row>
      <xdr:rowOff>66069</xdr:rowOff>
    </xdr:to>
    <xdr:sp macro="" textlink="">
      <xdr:nvSpPr>
        <xdr:cNvPr id="72" name="Rounded Rectangular Callout 71">
          <a:extLst>
            <a:ext uri="{FF2B5EF4-FFF2-40B4-BE49-F238E27FC236}">
              <a16:creationId xmlns:a16="http://schemas.microsoft.com/office/drawing/2014/main" id="{456E3DE2-C580-EA5C-4A3F-2E3B7C0A3097}"/>
            </a:ext>
          </a:extLst>
        </xdr:cNvPr>
        <xdr:cNvSpPr/>
      </xdr:nvSpPr>
      <xdr:spPr>
        <a:xfrm>
          <a:off x="13523851936" y="44141676"/>
          <a:ext cx="3094248" cy="682717"/>
        </a:xfrm>
        <a:prstGeom prst="wedgeRoundRectCallout">
          <a:avLst>
            <a:gd name="adj1" fmla="val 60924"/>
            <a:gd name="adj2" fmla="val 4110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מסקנה:</a:t>
          </a:r>
          <a:r>
            <a:rPr lang="he-IL" sz="1100" baseline="0"/>
            <a:t> אם בחלק משדות א מועסקים 3 עובדים, ובחלק משדות א מועסקים 4 עובדים, אין זה משנה תחת איזו הנחה (3 או 4 עובדים) נחשב את הרווח</a:t>
          </a:r>
          <a:endParaRPr lang="en-US" sz="1100"/>
        </a:p>
      </xdr:txBody>
    </xdr:sp>
    <xdr:clientData/>
  </xdr:twoCellAnchor>
  <xdr:twoCellAnchor>
    <xdr:from>
      <xdr:col>3</xdr:col>
      <xdr:colOff>660219</xdr:colOff>
      <xdr:row>257</xdr:row>
      <xdr:rowOff>32663</xdr:rowOff>
    </xdr:from>
    <xdr:to>
      <xdr:col>7</xdr:col>
      <xdr:colOff>567668</xdr:colOff>
      <xdr:row>262</xdr:row>
      <xdr:rowOff>166347</xdr:rowOff>
    </xdr:to>
    <xdr:sp macro="" textlink="">
      <xdr:nvSpPr>
        <xdr:cNvPr id="9" name="Rounded Rectangle 8">
          <a:extLst>
            <a:ext uri="{FF2B5EF4-FFF2-40B4-BE49-F238E27FC236}">
              <a16:creationId xmlns:a16="http://schemas.microsoft.com/office/drawing/2014/main" id="{97FFFD8B-E09C-0E3A-0093-41544A31F4E2}"/>
            </a:ext>
          </a:extLst>
        </xdr:cNvPr>
        <xdr:cNvSpPr/>
      </xdr:nvSpPr>
      <xdr:spPr>
        <a:xfrm>
          <a:off x="13568166760" y="53584330"/>
          <a:ext cx="3221545" cy="16032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מדובר</a:t>
          </a:r>
          <a:r>
            <a:rPr lang="he-IL" sz="1100" baseline="0"/>
            <a:t> במקרה שבו קיימים ״שדות״ (חלקת קרקע) שונים, שבשונה מהתרגיל בהרצאה, על כל סוג מהם ניתן לגדל מוצר אחר (זאת בשונה מהתרגיל בהרצאה שהציג שדות שונים שניתן לייצר באמצעותם את אותו המוצר). </a:t>
          </a:r>
        </a:p>
        <a:p>
          <a:pPr algn="r" rtl="1"/>
          <a:r>
            <a:rPr lang="he-IL" sz="1100" baseline="0"/>
            <a:t>עדיין העקרון שיישמר כאן זה הקצאה יעילה - אם יש כמות עובדים מוגבלת, איך נקצה אותה בהתאם לצרכים. </a:t>
          </a:r>
          <a:endParaRPr lang="en-US" sz="1100"/>
        </a:p>
      </xdr:txBody>
    </xdr:sp>
    <xdr:clientData/>
  </xdr:twoCellAnchor>
  <xdr:twoCellAnchor>
    <xdr:from>
      <xdr:col>5</xdr:col>
      <xdr:colOff>526143</xdr:colOff>
      <xdr:row>262</xdr:row>
      <xdr:rowOff>163285</xdr:rowOff>
    </xdr:from>
    <xdr:to>
      <xdr:col>5</xdr:col>
      <xdr:colOff>707572</xdr:colOff>
      <xdr:row>263</xdr:row>
      <xdr:rowOff>187476</xdr:rowOff>
    </xdr:to>
    <xdr:sp macro="" textlink="">
      <xdr:nvSpPr>
        <xdr:cNvPr id="10" name="Down Arrow 9">
          <a:extLst>
            <a:ext uri="{FF2B5EF4-FFF2-40B4-BE49-F238E27FC236}">
              <a16:creationId xmlns:a16="http://schemas.microsoft.com/office/drawing/2014/main" id="{474453AE-61D2-AB5D-BBFD-EC3470CDDC88}"/>
            </a:ext>
          </a:extLst>
        </xdr:cNvPr>
        <xdr:cNvSpPr/>
      </xdr:nvSpPr>
      <xdr:spPr>
        <a:xfrm>
          <a:off x="13569683904" y="55184523"/>
          <a:ext cx="181429"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689430</xdr:colOff>
      <xdr:row>264</xdr:row>
      <xdr:rowOff>2426</xdr:rowOff>
    </xdr:from>
    <xdr:to>
      <xdr:col>7</xdr:col>
      <xdr:colOff>640241</xdr:colOff>
      <xdr:row>267</xdr:row>
      <xdr:rowOff>78620</xdr:rowOff>
    </xdr:to>
    <xdr:sp macro="" textlink="">
      <xdr:nvSpPr>
        <xdr:cNvPr id="11" name="Rounded Rectangle 10">
          <a:extLst>
            <a:ext uri="{FF2B5EF4-FFF2-40B4-BE49-F238E27FC236}">
              <a16:creationId xmlns:a16="http://schemas.microsoft.com/office/drawing/2014/main" id="{9F96A1BF-670C-8977-AFD4-780FAAA6EB6D}"/>
            </a:ext>
          </a:extLst>
        </xdr:cNvPr>
        <xdr:cNvSpPr/>
      </xdr:nvSpPr>
      <xdr:spPr>
        <a:xfrm>
          <a:off x="13568094187" y="55434902"/>
          <a:ext cx="3264907" cy="6930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יחד עם זאת, אם מסיבה כלשהי המשק איננו מגלה העדפה לסוג מוצר מסויים, או מסיבה כלשהי התייחסותו למוצרים אחידה - ניתן לפתור בכלים של מוצר אחד</a:t>
          </a:r>
          <a:endParaRPr lang="en-US" sz="1100"/>
        </a:p>
      </xdr:txBody>
    </xdr:sp>
    <xdr:clientData/>
  </xdr:twoCellAnchor>
  <xdr:twoCellAnchor>
    <xdr:from>
      <xdr:col>3</xdr:col>
      <xdr:colOff>774095</xdr:colOff>
      <xdr:row>484</xdr:row>
      <xdr:rowOff>102809</xdr:rowOff>
    </xdr:from>
    <xdr:to>
      <xdr:col>7</xdr:col>
      <xdr:colOff>314476</xdr:colOff>
      <xdr:row>492</xdr:row>
      <xdr:rowOff>66524</xdr:rowOff>
    </xdr:to>
    <xdr:sp macro="" textlink="">
      <xdr:nvSpPr>
        <xdr:cNvPr id="12" name="Rounded Rectangle 11">
          <a:extLst>
            <a:ext uri="{FF2B5EF4-FFF2-40B4-BE49-F238E27FC236}">
              <a16:creationId xmlns:a16="http://schemas.microsoft.com/office/drawing/2014/main" id="{6989764D-EDD2-BC87-D6BD-FD5051CC5265}"/>
            </a:ext>
          </a:extLst>
        </xdr:cNvPr>
        <xdr:cNvSpPr/>
      </xdr:nvSpPr>
      <xdr:spPr>
        <a:xfrm>
          <a:off x="13568419952" y="105694238"/>
          <a:ext cx="2854477" cy="160866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כלל:</a:t>
          </a:r>
          <a:r>
            <a:rPr lang="he-IL" sz="1100" baseline="0"/>
            <a:t> עובד שנדרש לשלם לו שכר יועסק אם ורק אם שווי התפוקה השולית שלו הוא לפחות בגובה שכר המינימום (במידה ואכן זה השכר המשולם)</a:t>
          </a:r>
        </a:p>
        <a:p>
          <a:pPr algn="r" rtl="1"/>
          <a:endParaRPr lang="he-IL" sz="1100" baseline="0"/>
        </a:p>
        <a:p>
          <a:pPr algn="r" rtl="1"/>
          <a:r>
            <a:rPr lang="he-IL" sz="1100" baseline="0"/>
            <a:t>בשפה יותר פשוטה: אם אתה כעובד לא מכניס לי את מה שאני משלם לך, לא אעסיק אותך. </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370746</xdr:colOff>
      <xdr:row>241</xdr:row>
      <xdr:rowOff>63106</xdr:rowOff>
    </xdr:from>
    <xdr:to>
      <xdr:col>5</xdr:col>
      <xdr:colOff>378634</xdr:colOff>
      <xdr:row>258</xdr:row>
      <xdr:rowOff>55218</xdr:rowOff>
    </xdr:to>
    <xdr:cxnSp macro="">
      <xdr:nvCxnSpPr>
        <xdr:cNvPr id="4" name="Straight Arrow Connector 3">
          <a:extLst>
            <a:ext uri="{FF2B5EF4-FFF2-40B4-BE49-F238E27FC236}">
              <a16:creationId xmlns:a16="http://schemas.microsoft.com/office/drawing/2014/main" id="{19ED4004-9D07-56C4-93AC-023ECCE4A35C}"/>
            </a:ext>
          </a:extLst>
        </xdr:cNvPr>
        <xdr:cNvCxnSpPr/>
      </xdr:nvCxnSpPr>
      <xdr:spPr>
        <a:xfrm flipH="1" flipV="1">
          <a:off x="13565706149" y="46240622"/>
          <a:ext cx="7888" cy="347869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252</xdr:row>
      <xdr:rowOff>94659</xdr:rowOff>
    </xdr:from>
    <xdr:to>
      <xdr:col>6</xdr:col>
      <xdr:colOff>118323</xdr:colOff>
      <xdr:row>252</xdr:row>
      <xdr:rowOff>134100</xdr:rowOff>
    </xdr:to>
    <xdr:cxnSp macro="">
      <xdr:nvCxnSpPr>
        <xdr:cNvPr id="5" name="Straight Arrow Connector 4">
          <a:extLst>
            <a:ext uri="{FF2B5EF4-FFF2-40B4-BE49-F238E27FC236}">
              <a16:creationId xmlns:a16="http://schemas.microsoft.com/office/drawing/2014/main" id="{CC30A93B-E642-B2B4-22F0-305BF062E79B}"/>
            </a:ext>
          </a:extLst>
        </xdr:cNvPr>
        <xdr:cNvCxnSpPr/>
      </xdr:nvCxnSpPr>
      <xdr:spPr>
        <a:xfrm>
          <a:off x="13565138199" y="48528199"/>
          <a:ext cx="4196522"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245</xdr:row>
      <xdr:rowOff>86770</xdr:rowOff>
    </xdr:from>
    <xdr:to>
      <xdr:col>4</xdr:col>
      <xdr:colOff>252423</xdr:colOff>
      <xdr:row>249</xdr:row>
      <xdr:rowOff>149876</xdr:rowOff>
    </xdr:to>
    <xdr:sp macro="" textlink="">
      <xdr:nvSpPr>
        <xdr:cNvPr id="8" name="Freeform 7">
          <a:extLst>
            <a:ext uri="{FF2B5EF4-FFF2-40B4-BE49-F238E27FC236}">
              <a16:creationId xmlns:a16="http://schemas.microsoft.com/office/drawing/2014/main" id="{867B6E5A-E4A8-1592-60CA-E4B7769999F9}"/>
            </a:ext>
          </a:extLst>
        </xdr:cNvPr>
        <xdr:cNvSpPr/>
      </xdr:nvSpPr>
      <xdr:spPr>
        <a:xfrm>
          <a:off x="13566660621" y="47084658"/>
          <a:ext cx="1025466" cy="883479"/>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239</xdr:row>
      <xdr:rowOff>165653</xdr:rowOff>
    </xdr:from>
    <xdr:to>
      <xdr:col>3</xdr:col>
      <xdr:colOff>244531</xdr:colOff>
      <xdr:row>245</xdr:row>
      <xdr:rowOff>63107</xdr:rowOff>
    </xdr:to>
    <xdr:sp macro="" textlink="">
      <xdr:nvSpPr>
        <xdr:cNvPr id="11" name="Freeform 10">
          <a:extLst>
            <a:ext uri="{FF2B5EF4-FFF2-40B4-BE49-F238E27FC236}">
              <a16:creationId xmlns:a16="http://schemas.microsoft.com/office/drawing/2014/main" id="{2B909A22-718B-DEDC-D091-6AC410F8C7BA}"/>
            </a:ext>
          </a:extLst>
        </xdr:cNvPr>
        <xdr:cNvSpPr/>
      </xdr:nvSpPr>
      <xdr:spPr>
        <a:xfrm rot="20612314">
          <a:off x="13567496773" y="45932982"/>
          <a:ext cx="646832" cy="1128013"/>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455521</xdr:colOff>
      <xdr:row>250</xdr:row>
      <xdr:rowOff>2469</xdr:rowOff>
    </xdr:from>
    <xdr:ext cx="1290351"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245</xdr:row>
      <xdr:rowOff>86771</xdr:rowOff>
    </xdr:from>
    <xdr:ext cx="1290351" cy="19226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249</xdr:row>
      <xdr:rowOff>78883</xdr:rowOff>
    </xdr:from>
    <xdr:ext cx="1290351" cy="19226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12</a:t>
              </a:r>
              <a:endParaRPr lang="en-US" sz="1100"/>
            </a:p>
          </xdr:txBody>
        </xdr:sp>
      </mc:Fallback>
    </mc:AlternateContent>
    <xdr:clientData/>
  </xdr:oneCellAnchor>
  <xdr:oneCellAnchor>
    <xdr:from>
      <xdr:col>4</xdr:col>
      <xdr:colOff>702052</xdr:colOff>
      <xdr:row>245</xdr:row>
      <xdr:rowOff>31553</xdr:rowOff>
    </xdr:from>
    <xdr:ext cx="1290351" cy="19226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0</xdr:col>
      <xdr:colOff>620402</xdr:colOff>
      <xdr:row>245</xdr:row>
      <xdr:rowOff>126212</xdr:rowOff>
    </xdr:from>
    <xdr:to>
      <xdr:col>5</xdr:col>
      <xdr:colOff>315529</xdr:colOff>
      <xdr:row>245</xdr:row>
      <xdr:rowOff>149626</xdr:rowOff>
    </xdr:to>
    <xdr:cxnSp macro="">
      <xdr:nvCxnSpPr>
        <xdr:cNvPr id="17" name="Straight Connector 16">
          <a:extLst>
            <a:ext uri="{FF2B5EF4-FFF2-40B4-BE49-F238E27FC236}">
              <a16:creationId xmlns:a16="http://schemas.microsoft.com/office/drawing/2014/main" id="{120D6931-12F7-CD70-F370-0630380812A0}"/>
            </a:ext>
          </a:extLst>
        </xdr:cNvPr>
        <xdr:cNvCxnSpPr/>
      </xdr:nvCxnSpPr>
      <xdr:spPr>
        <a:xfrm>
          <a:off x="13508594183" y="49802189"/>
          <a:ext cx="3818978" cy="2341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251810</xdr:colOff>
      <xdr:row>249</xdr:row>
      <xdr:rowOff>141988</xdr:rowOff>
    </xdr:from>
    <xdr:to>
      <xdr:col>5</xdr:col>
      <xdr:colOff>346016</xdr:colOff>
      <xdr:row>249</xdr:row>
      <xdr:rowOff>142328</xdr:rowOff>
    </xdr:to>
    <xdr:cxnSp macro="">
      <xdr:nvCxnSpPr>
        <xdr:cNvPr id="19" name="Straight Connector 18">
          <a:extLst>
            <a:ext uri="{FF2B5EF4-FFF2-40B4-BE49-F238E27FC236}">
              <a16:creationId xmlns:a16="http://schemas.microsoft.com/office/drawing/2014/main" id="{7DE7687A-6C5E-9EAA-CD52-B96F36A10F1E}"/>
            </a:ext>
          </a:extLst>
        </xdr:cNvPr>
        <xdr:cNvCxnSpPr/>
      </xdr:nvCxnSpPr>
      <xdr:spPr>
        <a:xfrm>
          <a:off x="13508563696" y="50635436"/>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648356</xdr:colOff>
      <xdr:row>67</xdr:row>
      <xdr:rowOff>35126</xdr:rowOff>
    </xdr:from>
    <xdr:to>
      <xdr:col>3</xdr:col>
      <xdr:colOff>64424</xdr:colOff>
      <xdr:row>69</xdr:row>
      <xdr:rowOff>6123</xdr:rowOff>
    </xdr:to>
    <xdr:sp macro="" textlink="">
      <xdr:nvSpPr>
        <xdr:cNvPr id="2" name="Down Arrow 1">
          <a:extLst>
            <a:ext uri="{FF2B5EF4-FFF2-40B4-BE49-F238E27FC236}">
              <a16:creationId xmlns:a16="http://schemas.microsoft.com/office/drawing/2014/main" id="{5E976788-70B7-1FFB-4A05-B0F32B980CA5}"/>
            </a:ext>
          </a:extLst>
        </xdr:cNvPr>
        <xdr:cNvSpPr/>
      </xdr:nvSpPr>
      <xdr:spPr>
        <a:xfrm>
          <a:off x="13518062074" y="13774704"/>
          <a:ext cx="241300" cy="37825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495957</xdr:colOff>
      <xdr:row>67</xdr:row>
      <xdr:rowOff>31951</xdr:rowOff>
    </xdr:from>
    <xdr:to>
      <xdr:col>5</xdr:col>
      <xdr:colOff>737257</xdr:colOff>
      <xdr:row>69</xdr:row>
      <xdr:rowOff>2947</xdr:rowOff>
    </xdr:to>
    <xdr:sp macro="" textlink="">
      <xdr:nvSpPr>
        <xdr:cNvPr id="3" name="Down Arrow 2">
          <a:extLst>
            <a:ext uri="{FF2B5EF4-FFF2-40B4-BE49-F238E27FC236}">
              <a16:creationId xmlns:a16="http://schemas.microsoft.com/office/drawing/2014/main" id="{000B9257-D596-3CF3-8635-B111111B7D7F}"/>
            </a:ext>
          </a:extLst>
        </xdr:cNvPr>
        <xdr:cNvSpPr/>
      </xdr:nvSpPr>
      <xdr:spPr>
        <a:xfrm>
          <a:off x="13515738777" y="13760812"/>
          <a:ext cx="241300" cy="37825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643989</xdr:colOff>
      <xdr:row>72</xdr:row>
      <xdr:rowOff>11306</xdr:rowOff>
    </xdr:from>
    <xdr:to>
      <xdr:col>3</xdr:col>
      <xdr:colOff>60057</xdr:colOff>
      <xdr:row>73</xdr:row>
      <xdr:rowOff>186359</xdr:rowOff>
    </xdr:to>
    <xdr:sp macro="" textlink="">
      <xdr:nvSpPr>
        <xdr:cNvPr id="6" name="Down Arrow 5">
          <a:extLst>
            <a:ext uri="{FF2B5EF4-FFF2-40B4-BE49-F238E27FC236}">
              <a16:creationId xmlns:a16="http://schemas.microsoft.com/office/drawing/2014/main" id="{D4AF7883-6A46-8021-7AB6-3FEC2DF266FC}"/>
            </a:ext>
          </a:extLst>
        </xdr:cNvPr>
        <xdr:cNvSpPr/>
      </xdr:nvSpPr>
      <xdr:spPr>
        <a:xfrm>
          <a:off x="13518066441" y="14779745"/>
          <a:ext cx="241300" cy="37868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171450</xdr:colOff>
      <xdr:row>106</xdr:row>
      <xdr:rowOff>107950</xdr:rowOff>
    </xdr:from>
    <xdr:to>
      <xdr:col>2</xdr:col>
      <xdr:colOff>174625</xdr:colOff>
      <xdr:row>113</xdr:row>
      <xdr:rowOff>165100</xdr:rowOff>
    </xdr:to>
    <xdr:cxnSp macro="">
      <xdr:nvCxnSpPr>
        <xdr:cNvPr id="9" name="Straight Arrow Connector 8">
          <a:extLst>
            <a:ext uri="{FF2B5EF4-FFF2-40B4-BE49-F238E27FC236}">
              <a16:creationId xmlns:a16="http://schemas.microsoft.com/office/drawing/2014/main" id="{F48C3287-BA24-8430-125E-7D41F54AE134}"/>
            </a:ext>
          </a:extLst>
        </xdr:cNvPr>
        <xdr:cNvCxnSpPr/>
      </xdr:nvCxnSpPr>
      <xdr:spPr>
        <a:xfrm>
          <a:off x="13523166375" y="20961350"/>
          <a:ext cx="3175" cy="1479550"/>
        </a:xfrm>
        <a:prstGeom prst="straightConnector1">
          <a:avLst/>
        </a:prstGeom>
        <a:ln w="19050" cap="flat" cmpd="sng" algn="ctr">
          <a:solidFill>
            <a:schemeClr val="dk1"/>
          </a:solidFill>
          <a:prstDash val="solid"/>
          <a:round/>
          <a:headEnd type="diamond"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171451</xdr:colOff>
      <xdr:row>102</xdr:row>
      <xdr:rowOff>3175</xdr:rowOff>
    </xdr:from>
    <xdr:ext cx="44779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𝑇𝐶</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𝑇𝐶</a:t>
              </a:r>
              <a:endParaRPr lang="en-US" sz="1100"/>
            </a:p>
          </xdr:txBody>
        </xdr:sp>
      </mc:Fallback>
    </mc:AlternateContent>
    <xdr:clientData/>
  </xdr:oneCellAnchor>
  <xdr:oneCellAnchor>
    <xdr:from>
      <xdr:col>6</xdr:col>
      <xdr:colOff>168276</xdr:colOff>
      <xdr:row>103</xdr:row>
      <xdr:rowOff>19050</xdr:rowOff>
    </xdr:from>
    <xdr:ext cx="44779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𝑉𝐶</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𝑉𝐶</a:t>
              </a:r>
              <a:endParaRPr lang="en-US" sz="1100"/>
            </a:p>
          </xdr:txBody>
        </xdr:sp>
      </mc:Fallback>
    </mc:AlternateContent>
    <xdr:clientData/>
  </xdr:oneCellAnchor>
  <xdr:twoCellAnchor>
    <xdr:from>
      <xdr:col>2</xdr:col>
      <xdr:colOff>345467</xdr:colOff>
      <xdr:row>134</xdr:row>
      <xdr:rowOff>82254</xdr:rowOff>
    </xdr:from>
    <xdr:to>
      <xdr:col>2</xdr:col>
      <xdr:colOff>523135</xdr:colOff>
      <xdr:row>136</xdr:row>
      <xdr:rowOff>88834</xdr:rowOff>
    </xdr:to>
    <xdr:sp macro="" textlink="">
      <xdr:nvSpPr>
        <xdr:cNvPr id="20" name="Down Arrow 19">
          <a:extLst>
            <a:ext uri="{FF2B5EF4-FFF2-40B4-BE49-F238E27FC236}">
              <a16:creationId xmlns:a16="http://schemas.microsoft.com/office/drawing/2014/main" id="{D9C152FC-2D98-31A0-4003-8FA31B1F801A}"/>
            </a:ext>
          </a:extLst>
        </xdr:cNvPr>
        <xdr:cNvSpPr/>
      </xdr:nvSpPr>
      <xdr:spPr>
        <a:xfrm>
          <a:off x="13528207798" y="26962824"/>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342177</xdr:colOff>
      <xdr:row>134</xdr:row>
      <xdr:rowOff>49353</xdr:rowOff>
    </xdr:from>
    <xdr:to>
      <xdr:col>4</xdr:col>
      <xdr:colOff>519845</xdr:colOff>
      <xdr:row>136</xdr:row>
      <xdr:rowOff>55933</xdr:rowOff>
    </xdr:to>
    <xdr:sp macro="" textlink="">
      <xdr:nvSpPr>
        <xdr:cNvPr id="21" name="Down Arrow 20">
          <a:extLst>
            <a:ext uri="{FF2B5EF4-FFF2-40B4-BE49-F238E27FC236}">
              <a16:creationId xmlns:a16="http://schemas.microsoft.com/office/drawing/2014/main" id="{D1A8B372-2C36-FC41-5A15-FB70609088F2}"/>
            </a:ext>
          </a:extLst>
        </xdr:cNvPr>
        <xdr:cNvSpPr/>
      </xdr:nvSpPr>
      <xdr:spPr>
        <a:xfrm>
          <a:off x="13526559430" y="26929923"/>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361918</xdr:colOff>
      <xdr:row>141</xdr:row>
      <xdr:rowOff>3291</xdr:rowOff>
    </xdr:from>
    <xdr:to>
      <xdr:col>2</xdr:col>
      <xdr:colOff>539586</xdr:colOff>
      <xdr:row>143</xdr:row>
      <xdr:rowOff>9870</xdr:rowOff>
    </xdr:to>
    <xdr:sp macro="" textlink="">
      <xdr:nvSpPr>
        <xdr:cNvPr id="22" name="Down Arrow 21">
          <a:extLst>
            <a:ext uri="{FF2B5EF4-FFF2-40B4-BE49-F238E27FC236}">
              <a16:creationId xmlns:a16="http://schemas.microsoft.com/office/drawing/2014/main" id="{5F410B4F-2C63-EF9C-B0F2-8B3F93759392}"/>
            </a:ext>
          </a:extLst>
        </xdr:cNvPr>
        <xdr:cNvSpPr/>
      </xdr:nvSpPr>
      <xdr:spPr>
        <a:xfrm>
          <a:off x="13528191347" y="2831178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348757</xdr:colOff>
      <xdr:row>140</xdr:row>
      <xdr:rowOff>200700</xdr:rowOff>
    </xdr:from>
    <xdr:to>
      <xdr:col>4</xdr:col>
      <xdr:colOff>526425</xdr:colOff>
      <xdr:row>143</xdr:row>
      <xdr:rowOff>3290</xdr:rowOff>
    </xdr:to>
    <xdr:sp macro="" textlink="">
      <xdr:nvSpPr>
        <xdr:cNvPr id="23" name="Down Arrow 22">
          <a:extLst>
            <a:ext uri="{FF2B5EF4-FFF2-40B4-BE49-F238E27FC236}">
              <a16:creationId xmlns:a16="http://schemas.microsoft.com/office/drawing/2014/main" id="{EB454F26-5403-BA71-2063-4793ADD47469}"/>
            </a:ext>
          </a:extLst>
        </xdr:cNvPr>
        <xdr:cNvSpPr/>
      </xdr:nvSpPr>
      <xdr:spPr>
        <a:xfrm>
          <a:off x="13526552850" y="2830520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411271</xdr:colOff>
      <xdr:row>145</xdr:row>
      <xdr:rowOff>23031</xdr:rowOff>
    </xdr:from>
    <xdr:to>
      <xdr:col>2</xdr:col>
      <xdr:colOff>588939</xdr:colOff>
      <xdr:row>147</xdr:row>
      <xdr:rowOff>29611</xdr:rowOff>
    </xdr:to>
    <xdr:sp macro="" textlink="">
      <xdr:nvSpPr>
        <xdr:cNvPr id="24" name="Down Arrow 23">
          <a:extLst>
            <a:ext uri="{FF2B5EF4-FFF2-40B4-BE49-F238E27FC236}">
              <a16:creationId xmlns:a16="http://schemas.microsoft.com/office/drawing/2014/main" id="{3DF2145C-EF60-54D3-F8DA-792AC38F3FBF}"/>
            </a:ext>
          </a:extLst>
        </xdr:cNvPr>
        <xdr:cNvSpPr/>
      </xdr:nvSpPr>
      <xdr:spPr>
        <a:xfrm>
          <a:off x="13528141994" y="2914748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358629</xdr:colOff>
      <xdr:row>145</xdr:row>
      <xdr:rowOff>19741</xdr:rowOff>
    </xdr:from>
    <xdr:to>
      <xdr:col>4</xdr:col>
      <xdr:colOff>536297</xdr:colOff>
      <xdr:row>147</xdr:row>
      <xdr:rowOff>26321</xdr:rowOff>
    </xdr:to>
    <xdr:sp macro="" textlink="">
      <xdr:nvSpPr>
        <xdr:cNvPr id="25" name="Down Arrow 24">
          <a:extLst>
            <a:ext uri="{FF2B5EF4-FFF2-40B4-BE49-F238E27FC236}">
              <a16:creationId xmlns:a16="http://schemas.microsoft.com/office/drawing/2014/main" id="{940BAD42-00CF-1E0D-B20D-2363C9699754}"/>
            </a:ext>
          </a:extLst>
        </xdr:cNvPr>
        <xdr:cNvSpPr/>
      </xdr:nvSpPr>
      <xdr:spPr>
        <a:xfrm>
          <a:off x="13526542978" y="2914419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756736</xdr:colOff>
      <xdr:row>189</xdr:row>
      <xdr:rowOff>26322</xdr:rowOff>
    </xdr:from>
    <xdr:to>
      <xdr:col>3</xdr:col>
      <xdr:colOff>49353</xdr:colOff>
      <xdr:row>190</xdr:row>
      <xdr:rowOff>92124</xdr:rowOff>
    </xdr:to>
    <xdr:sp macro="" textlink="">
      <xdr:nvSpPr>
        <xdr:cNvPr id="26" name="Down Arrow 25">
          <a:extLst>
            <a:ext uri="{FF2B5EF4-FFF2-40B4-BE49-F238E27FC236}">
              <a16:creationId xmlns:a16="http://schemas.microsoft.com/office/drawing/2014/main" id="{CBEF4F88-0BF6-9882-620C-59C25CDF4DB8}"/>
            </a:ext>
          </a:extLst>
        </xdr:cNvPr>
        <xdr:cNvSpPr/>
      </xdr:nvSpPr>
      <xdr:spPr>
        <a:xfrm>
          <a:off x="13527855751" y="38178964"/>
          <a:ext cx="118446" cy="26979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751268</xdr:colOff>
      <xdr:row>221</xdr:row>
      <xdr:rowOff>32198</xdr:rowOff>
    </xdr:from>
    <xdr:to>
      <xdr:col>3</xdr:col>
      <xdr:colOff>78705</xdr:colOff>
      <xdr:row>222</xdr:row>
      <xdr:rowOff>46507</xdr:rowOff>
    </xdr:to>
    <xdr:sp macro="" textlink="">
      <xdr:nvSpPr>
        <xdr:cNvPr id="27" name="Down Arrow 26">
          <a:extLst>
            <a:ext uri="{FF2B5EF4-FFF2-40B4-BE49-F238E27FC236}">
              <a16:creationId xmlns:a16="http://schemas.microsoft.com/office/drawing/2014/main" id="{4B4F115E-827C-6012-408B-2D34E143E467}"/>
            </a:ext>
          </a:extLst>
        </xdr:cNvPr>
        <xdr:cNvSpPr/>
      </xdr:nvSpPr>
      <xdr:spPr>
        <a:xfrm>
          <a:off x="13537087408" y="44700423"/>
          <a:ext cx="153831" cy="2182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805937</xdr:colOff>
      <xdr:row>221</xdr:row>
      <xdr:rowOff>65840</xdr:rowOff>
    </xdr:from>
    <xdr:to>
      <xdr:col>5</xdr:col>
      <xdr:colOff>133374</xdr:colOff>
      <xdr:row>222</xdr:row>
      <xdr:rowOff>80149</xdr:rowOff>
    </xdr:to>
    <xdr:sp macro="" textlink="">
      <xdr:nvSpPr>
        <xdr:cNvPr id="28" name="Down Arrow 27">
          <a:extLst>
            <a:ext uri="{FF2B5EF4-FFF2-40B4-BE49-F238E27FC236}">
              <a16:creationId xmlns:a16="http://schemas.microsoft.com/office/drawing/2014/main" id="{F0D6E8EC-77A6-9B37-ACD0-0EEED357C83F}"/>
            </a:ext>
          </a:extLst>
        </xdr:cNvPr>
        <xdr:cNvSpPr/>
      </xdr:nvSpPr>
      <xdr:spPr>
        <a:xfrm>
          <a:off x="13500067553" y="44322396"/>
          <a:ext cx="151675" cy="2161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206375</xdr:colOff>
      <xdr:row>321</xdr:row>
      <xdr:rowOff>95250</xdr:rowOff>
    </xdr:from>
    <xdr:to>
      <xdr:col>2</xdr:col>
      <xdr:colOff>214312</xdr:colOff>
      <xdr:row>325</xdr:row>
      <xdr:rowOff>170657</xdr:rowOff>
    </xdr:to>
    <xdr:cxnSp macro="">
      <xdr:nvCxnSpPr>
        <xdr:cNvPr id="31" name="Straight Arrow Connector 30">
          <a:extLst>
            <a:ext uri="{FF2B5EF4-FFF2-40B4-BE49-F238E27FC236}">
              <a16:creationId xmlns:a16="http://schemas.microsoft.com/office/drawing/2014/main" id="{2478ADD8-7016-FD9C-884A-993F8D0B1470}"/>
            </a:ext>
          </a:extLst>
        </xdr:cNvPr>
        <xdr:cNvCxnSpPr/>
      </xdr:nvCxnSpPr>
      <xdr:spPr>
        <a:xfrm>
          <a:off x="13523126688" y="60876656"/>
          <a:ext cx="7937" cy="885032"/>
        </a:xfrm>
        <a:prstGeom prst="straightConnector1">
          <a:avLst/>
        </a:prstGeom>
        <a:ln w="19050" cap="flat" cmpd="sng" algn="ctr">
          <a:solidFill>
            <a:schemeClr val="dk1"/>
          </a:solidFill>
          <a:prstDash val="solid"/>
          <a:round/>
          <a:headEnd type="oval"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370746</xdr:colOff>
      <xdr:row>543</xdr:row>
      <xdr:rowOff>63106</xdr:rowOff>
    </xdr:from>
    <xdr:to>
      <xdr:col>5</xdr:col>
      <xdr:colOff>378634</xdr:colOff>
      <xdr:row>560</xdr:row>
      <xdr:rowOff>55218</xdr:rowOff>
    </xdr:to>
    <xdr:cxnSp macro="">
      <xdr:nvCxnSpPr>
        <xdr:cNvPr id="7" name="Straight Arrow Connector 6">
          <a:extLst>
            <a:ext uri="{FF2B5EF4-FFF2-40B4-BE49-F238E27FC236}">
              <a16:creationId xmlns:a16="http://schemas.microsoft.com/office/drawing/2014/main" id="{EA28F742-5439-3E41-BA0F-D81F95F68C34}"/>
            </a:ext>
          </a:extLst>
        </xdr:cNvPr>
        <xdr:cNvCxnSpPr/>
      </xdr:nvCxnSpPr>
      <xdr:spPr>
        <a:xfrm flipH="1" flipV="1">
          <a:off x="13534733353" y="48975503"/>
          <a:ext cx="7888" cy="34672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554</xdr:row>
      <xdr:rowOff>94659</xdr:rowOff>
    </xdr:from>
    <xdr:to>
      <xdr:col>6</xdr:col>
      <xdr:colOff>118323</xdr:colOff>
      <xdr:row>554</xdr:row>
      <xdr:rowOff>134100</xdr:rowOff>
    </xdr:to>
    <xdr:cxnSp macro="">
      <xdr:nvCxnSpPr>
        <xdr:cNvPr id="10" name="Straight Arrow Connector 9">
          <a:extLst>
            <a:ext uri="{FF2B5EF4-FFF2-40B4-BE49-F238E27FC236}">
              <a16:creationId xmlns:a16="http://schemas.microsoft.com/office/drawing/2014/main" id="{4D64A8F9-C1EC-574C-9F39-73BFA20716D9}"/>
            </a:ext>
          </a:extLst>
        </xdr:cNvPr>
        <xdr:cNvCxnSpPr/>
      </xdr:nvCxnSpPr>
      <xdr:spPr>
        <a:xfrm>
          <a:off x="13534167294" y="51255652"/>
          <a:ext cx="4187067"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547</xdr:row>
      <xdr:rowOff>86770</xdr:rowOff>
    </xdr:from>
    <xdr:to>
      <xdr:col>4</xdr:col>
      <xdr:colOff>252423</xdr:colOff>
      <xdr:row>551</xdr:row>
      <xdr:rowOff>149876</xdr:rowOff>
    </xdr:to>
    <xdr:sp macro="" textlink="">
      <xdr:nvSpPr>
        <xdr:cNvPr id="29" name="Freeform 28">
          <a:extLst>
            <a:ext uri="{FF2B5EF4-FFF2-40B4-BE49-F238E27FC236}">
              <a16:creationId xmlns:a16="http://schemas.microsoft.com/office/drawing/2014/main" id="{EAF60C89-8E43-DC4C-9A05-AA608D7D94DE}"/>
            </a:ext>
          </a:extLst>
        </xdr:cNvPr>
        <xdr:cNvSpPr/>
      </xdr:nvSpPr>
      <xdr:spPr>
        <a:xfrm>
          <a:off x="13535685934" y="49816838"/>
          <a:ext cx="1023575" cy="880778"/>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541</xdr:row>
      <xdr:rowOff>165653</xdr:rowOff>
    </xdr:from>
    <xdr:to>
      <xdr:col>3</xdr:col>
      <xdr:colOff>244531</xdr:colOff>
      <xdr:row>547</xdr:row>
      <xdr:rowOff>63107</xdr:rowOff>
    </xdr:to>
    <xdr:sp macro="" textlink="">
      <xdr:nvSpPr>
        <xdr:cNvPr id="30" name="Freeform 29">
          <a:extLst>
            <a:ext uri="{FF2B5EF4-FFF2-40B4-BE49-F238E27FC236}">
              <a16:creationId xmlns:a16="http://schemas.microsoft.com/office/drawing/2014/main" id="{E85BEEB4-7ADD-FD4C-9F41-969C080D288A}"/>
            </a:ext>
          </a:extLst>
        </xdr:cNvPr>
        <xdr:cNvSpPr/>
      </xdr:nvSpPr>
      <xdr:spPr>
        <a:xfrm rot="20612314">
          <a:off x="13536520195" y="48669215"/>
          <a:ext cx="644941" cy="1123960"/>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528510</xdr:colOff>
      <xdr:row>551</xdr:row>
      <xdr:rowOff>162022</xdr:rowOff>
    </xdr:from>
    <xdr:ext cx="1290351"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547</xdr:row>
      <xdr:rowOff>86771</xdr:rowOff>
    </xdr:from>
    <xdr:ext cx="1290351" cy="19226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551</xdr:row>
      <xdr:rowOff>78883</xdr:rowOff>
    </xdr:from>
    <xdr:ext cx="1290351" cy="19226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24</a:t>
              </a:r>
              <a:endParaRPr lang="en-US" sz="1100"/>
            </a:p>
          </xdr:txBody>
        </xdr:sp>
      </mc:Fallback>
    </mc:AlternateContent>
    <xdr:clientData/>
  </xdr:oneCellAnchor>
  <xdr:oneCellAnchor>
    <xdr:from>
      <xdr:col>4</xdr:col>
      <xdr:colOff>702052</xdr:colOff>
      <xdr:row>547</xdr:row>
      <xdr:rowOff>31553</xdr:rowOff>
    </xdr:from>
    <xdr:ext cx="1290351" cy="19226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32</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32</a:t>
              </a:r>
              <a:endParaRPr lang="en-US" sz="1100"/>
            </a:p>
          </xdr:txBody>
        </xdr:sp>
      </mc:Fallback>
    </mc:AlternateContent>
    <xdr:clientData/>
  </xdr:oneCellAnchor>
  <xdr:twoCellAnchor>
    <xdr:from>
      <xdr:col>3</xdr:col>
      <xdr:colOff>173540</xdr:colOff>
      <xdr:row>547</xdr:row>
      <xdr:rowOff>126212</xdr:rowOff>
    </xdr:from>
    <xdr:to>
      <xdr:col>5</xdr:col>
      <xdr:colOff>315529</xdr:colOff>
      <xdr:row>547</xdr:row>
      <xdr:rowOff>126212</xdr:rowOff>
    </xdr:to>
    <xdr:cxnSp macro="">
      <xdr:nvCxnSpPr>
        <xdr:cNvPr id="36" name="Straight Connector 35">
          <a:extLst>
            <a:ext uri="{FF2B5EF4-FFF2-40B4-BE49-F238E27FC236}">
              <a16:creationId xmlns:a16="http://schemas.microsoft.com/office/drawing/2014/main" id="{C7FC6301-A252-CB47-8FB7-FBE7D4BDC349}"/>
            </a:ext>
          </a:extLst>
        </xdr:cNvPr>
        <xdr:cNvCxnSpPr/>
      </xdr:nvCxnSpPr>
      <xdr:spPr>
        <a:xfrm>
          <a:off x="13534796458" y="49856280"/>
          <a:ext cx="1794728"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348185</xdr:colOff>
      <xdr:row>551</xdr:row>
      <xdr:rowOff>141988</xdr:rowOff>
    </xdr:from>
    <xdr:to>
      <xdr:col>5</xdr:col>
      <xdr:colOff>283976</xdr:colOff>
      <xdr:row>551</xdr:row>
      <xdr:rowOff>162022</xdr:rowOff>
    </xdr:to>
    <xdr:cxnSp macro="">
      <xdr:nvCxnSpPr>
        <xdr:cNvPr id="37" name="Straight Connector 36">
          <a:extLst>
            <a:ext uri="{FF2B5EF4-FFF2-40B4-BE49-F238E27FC236}">
              <a16:creationId xmlns:a16="http://schemas.microsoft.com/office/drawing/2014/main" id="{56A66DE3-DCD5-C742-826C-4DFBC27754CC}"/>
            </a:ext>
          </a:extLst>
        </xdr:cNvPr>
        <xdr:cNvCxnSpPr>
          <a:endCxn id="32" idx="0"/>
        </xdr:cNvCxnSpPr>
      </xdr:nvCxnSpPr>
      <xdr:spPr>
        <a:xfrm>
          <a:off x="13534828011" y="50689728"/>
          <a:ext cx="762161" cy="2003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469900</xdr:colOff>
      <xdr:row>8</xdr:row>
      <xdr:rowOff>177800</xdr:rowOff>
    </xdr:from>
    <xdr:to>
      <xdr:col>2</xdr:col>
      <xdr:colOff>692150</xdr:colOff>
      <xdr:row>11</xdr:row>
      <xdr:rowOff>82550</xdr:rowOff>
    </xdr:to>
    <xdr:sp macro="" textlink="">
      <xdr:nvSpPr>
        <xdr:cNvPr id="38" name="Left Brace 37">
          <a:extLst>
            <a:ext uri="{FF2B5EF4-FFF2-40B4-BE49-F238E27FC236}">
              <a16:creationId xmlns:a16="http://schemas.microsoft.com/office/drawing/2014/main" id="{8A75304C-DC7B-FEAD-F7E7-E29446130C8D}"/>
            </a:ext>
          </a:extLst>
        </xdr:cNvPr>
        <xdr:cNvSpPr/>
      </xdr:nvSpPr>
      <xdr:spPr>
        <a:xfrm>
          <a:off x="13522648850" y="1841500"/>
          <a:ext cx="222250" cy="5143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255459</xdr:colOff>
      <xdr:row>251</xdr:row>
      <xdr:rowOff>149286</xdr:rowOff>
    </xdr:from>
    <xdr:to>
      <xdr:col>5</xdr:col>
      <xdr:colOff>349665</xdr:colOff>
      <xdr:row>251</xdr:row>
      <xdr:rowOff>149626</xdr:rowOff>
    </xdr:to>
    <xdr:cxnSp macro="">
      <xdr:nvCxnSpPr>
        <xdr:cNvPr id="41" name="Straight Connector 40">
          <a:extLst>
            <a:ext uri="{FF2B5EF4-FFF2-40B4-BE49-F238E27FC236}">
              <a16:creationId xmlns:a16="http://schemas.microsoft.com/office/drawing/2014/main" id="{817E7C9C-050D-BAEB-C210-9A403845D96A}"/>
            </a:ext>
          </a:extLst>
        </xdr:cNvPr>
        <xdr:cNvCxnSpPr/>
      </xdr:nvCxnSpPr>
      <xdr:spPr>
        <a:xfrm>
          <a:off x="13508560047" y="51051470"/>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702641</xdr:colOff>
      <xdr:row>251</xdr:row>
      <xdr:rowOff>42389</xdr:rowOff>
    </xdr:from>
    <xdr:ext cx="1290351" cy="19226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10</a:t>
              </a:r>
              <a:endParaRPr lang="en-US" sz="1100"/>
            </a:p>
          </xdr:txBody>
        </xdr:sp>
      </mc:Fallback>
    </mc:AlternateContent>
    <xdr:clientData/>
  </xdr:oneCellAnchor>
  <xdr:twoCellAnchor editAs="oneCell">
    <xdr:from>
      <xdr:col>4</xdr:col>
      <xdr:colOff>94885</xdr:colOff>
      <xdr:row>248</xdr:row>
      <xdr:rowOff>159813</xdr:rowOff>
    </xdr:from>
    <xdr:to>
      <xdr:col>4</xdr:col>
      <xdr:colOff>329470</xdr:colOff>
      <xdr:row>250</xdr:row>
      <xdr:rowOff>18395</xdr:rowOff>
    </xdr:to>
    <xdr:pic>
      <xdr:nvPicPr>
        <xdr:cNvPr id="43" name="Picture 42">
          <a:extLst>
            <a:ext uri="{FF2B5EF4-FFF2-40B4-BE49-F238E27FC236}">
              <a16:creationId xmlns:a16="http://schemas.microsoft.com/office/drawing/2014/main" id="{07EEB054-9F25-E1FE-447D-68794DC29D4D}"/>
            </a:ext>
          </a:extLst>
        </xdr:cNvPr>
        <xdr:cNvPicPr>
          <a:picLocks noChangeAspect="1"/>
        </xdr:cNvPicPr>
      </xdr:nvPicPr>
      <xdr:blipFill>
        <a:blip xmlns:r="http://schemas.openxmlformats.org/officeDocument/2006/relationships" r:embed="rId1"/>
        <a:stretch>
          <a:fillRect/>
        </a:stretch>
      </xdr:blipFill>
      <xdr:spPr>
        <a:xfrm>
          <a:off x="13509405013" y="50448893"/>
          <a:ext cx="234585" cy="267318"/>
        </a:xfrm>
        <a:prstGeom prst="rect">
          <a:avLst/>
        </a:prstGeom>
      </xdr:spPr>
    </xdr:pic>
    <xdr:clientData/>
  </xdr:twoCellAnchor>
  <xdr:twoCellAnchor editAs="oneCell">
    <xdr:from>
      <xdr:col>3</xdr:col>
      <xdr:colOff>478074</xdr:colOff>
      <xdr:row>247</xdr:row>
      <xdr:rowOff>178060</xdr:rowOff>
    </xdr:from>
    <xdr:to>
      <xdr:col>3</xdr:col>
      <xdr:colOff>712659</xdr:colOff>
      <xdr:row>249</xdr:row>
      <xdr:rowOff>36643</xdr:rowOff>
    </xdr:to>
    <xdr:pic>
      <xdr:nvPicPr>
        <xdr:cNvPr id="44" name="Picture 43">
          <a:extLst>
            <a:ext uri="{FF2B5EF4-FFF2-40B4-BE49-F238E27FC236}">
              <a16:creationId xmlns:a16="http://schemas.microsoft.com/office/drawing/2014/main" id="{F040C0BD-F537-38E9-3C89-93E2764D9E27}"/>
            </a:ext>
          </a:extLst>
        </xdr:cNvPr>
        <xdr:cNvPicPr>
          <a:picLocks noChangeAspect="1"/>
        </xdr:cNvPicPr>
      </xdr:nvPicPr>
      <xdr:blipFill>
        <a:blip xmlns:r="http://schemas.openxmlformats.org/officeDocument/2006/relationships" r:embed="rId1"/>
        <a:stretch>
          <a:fillRect/>
        </a:stretch>
      </xdr:blipFill>
      <xdr:spPr>
        <a:xfrm>
          <a:off x="13509846594" y="50262773"/>
          <a:ext cx="234585" cy="267318"/>
        </a:xfrm>
        <a:prstGeom prst="rect">
          <a:avLst/>
        </a:prstGeom>
      </xdr:spPr>
    </xdr:pic>
    <xdr:clientData/>
  </xdr:twoCellAnchor>
  <xdr:twoCellAnchor editAs="oneCell">
    <xdr:from>
      <xdr:col>3</xdr:col>
      <xdr:colOff>124080</xdr:colOff>
      <xdr:row>246</xdr:row>
      <xdr:rowOff>57629</xdr:rowOff>
    </xdr:from>
    <xdr:to>
      <xdr:col>3</xdr:col>
      <xdr:colOff>358665</xdr:colOff>
      <xdr:row>247</xdr:row>
      <xdr:rowOff>120579</xdr:rowOff>
    </xdr:to>
    <xdr:pic>
      <xdr:nvPicPr>
        <xdr:cNvPr id="45" name="Picture 44">
          <a:extLst>
            <a:ext uri="{FF2B5EF4-FFF2-40B4-BE49-F238E27FC236}">
              <a16:creationId xmlns:a16="http://schemas.microsoft.com/office/drawing/2014/main" id="{D69B863B-9575-97E6-E63F-270AE269CCCB}"/>
            </a:ext>
          </a:extLst>
        </xdr:cNvPr>
        <xdr:cNvPicPr>
          <a:picLocks noChangeAspect="1"/>
        </xdr:cNvPicPr>
      </xdr:nvPicPr>
      <xdr:blipFill>
        <a:blip xmlns:r="http://schemas.openxmlformats.org/officeDocument/2006/relationships" r:embed="rId1"/>
        <a:stretch>
          <a:fillRect/>
        </a:stretch>
      </xdr:blipFill>
      <xdr:spPr>
        <a:xfrm>
          <a:off x="13510200588" y="49937974"/>
          <a:ext cx="234585" cy="267318"/>
        </a:xfrm>
        <a:prstGeom prst="rect">
          <a:avLst/>
        </a:prstGeom>
      </xdr:spPr>
    </xdr:pic>
    <xdr:clientData/>
  </xdr:twoCellAnchor>
  <xdr:twoCellAnchor editAs="oneCell">
    <xdr:from>
      <xdr:col>3</xdr:col>
      <xdr:colOff>622475</xdr:colOff>
      <xdr:row>239</xdr:row>
      <xdr:rowOff>115019</xdr:rowOff>
    </xdr:from>
    <xdr:to>
      <xdr:col>5</xdr:col>
      <xdr:colOff>90359</xdr:colOff>
      <xdr:row>244</xdr:row>
      <xdr:rowOff>21566</xdr:rowOff>
    </xdr:to>
    <xdr:pic>
      <xdr:nvPicPr>
        <xdr:cNvPr id="47" name="Picture 46">
          <a:extLst>
            <a:ext uri="{FF2B5EF4-FFF2-40B4-BE49-F238E27FC236}">
              <a16:creationId xmlns:a16="http://schemas.microsoft.com/office/drawing/2014/main" id="{8CB4614A-C40D-3A47-B8AC-D203BA42EDB2}"/>
            </a:ext>
          </a:extLst>
        </xdr:cNvPr>
        <xdr:cNvPicPr>
          <a:picLocks noChangeAspect="1"/>
        </xdr:cNvPicPr>
      </xdr:nvPicPr>
      <xdr:blipFill>
        <a:blip xmlns:r="http://schemas.openxmlformats.org/officeDocument/2006/relationships" r:embed="rId2"/>
        <a:stretch>
          <a:fillRect/>
        </a:stretch>
      </xdr:blipFill>
      <xdr:spPr>
        <a:xfrm>
          <a:off x="13501150245" y="48552340"/>
          <a:ext cx="1116487" cy="912962"/>
        </a:xfrm>
        <a:prstGeom prst="rect">
          <a:avLst/>
        </a:prstGeom>
      </xdr:spPr>
    </xdr:pic>
    <xdr:clientData/>
  </xdr:twoCellAnchor>
  <xdr:twoCellAnchor editAs="oneCell">
    <xdr:from>
      <xdr:col>4</xdr:col>
      <xdr:colOff>76679</xdr:colOff>
      <xdr:row>242</xdr:row>
      <xdr:rowOff>72084</xdr:rowOff>
    </xdr:from>
    <xdr:to>
      <xdr:col>4</xdr:col>
      <xdr:colOff>634485</xdr:colOff>
      <xdr:row>244</xdr:row>
      <xdr:rowOff>13455</xdr:rowOff>
    </xdr:to>
    <xdr:pic>
      <xdr:nvPicPr>
        <xdr:cNvPr id="48" name="Picture 47">
          <a:extLst>
            <a:ext uri="{FF2B5EF4-FFF2-40B4-BE49-F238E27FC236}">
              <a16:creationId xmlns:a16="http://schemas.microsoft.com/office/drawing/2014/main" id="{3F8E25CD-9350-204B-8580-100952AF2C22}"/>
            </a:ext>
          </a:extLst>
        </xdr:cNvPr>
        <xdr:cNvPicPr>
          <a:picLocks noChangeAspect="1"/>
        </xdr:cNvPicPr>
      </xdr:nvPicPr>
      <xdr:blipFill>
        <a:blip xmlns:r="http://schemas.openxmlformats.org/officeDocument/2006/relationships" r:embed="rId3"/>
        <a:stretch>
          <a:fillRect/>
        </a:stretch>
      </xdr:blipFill>
      <xdr:spPr>
        <a:xfrm>
          <a:off x="13501430420" y="49113254"/>
          <a:ext cx="557806" cy="343937"/>
        </a:xfrm>
        <a:prstGeom prst="rect">
          <a:avLst/>
        </a:prstGeom>
      </xdr:spPr>
    </xdr:pic>
    <xdr:clientData/>
  </xdr:twoCellAnchor>
  <xdr:twoCellAnchor editAs="oneCell">
    <xdr:from>
      <xdr:col>4</xdr:col>
      <xdr:colOff>42388</xdr:colOff>
      <xdr:row>238</xdr:row>
      <xdr:rowOff>158509</xdr:rowOff>
    </xdr:from>
    <xdr:to>
      <xdr:col>4</xdr:col>
      <xdr:colOff>757559</xdr:colOff>
      <xdr:row>240</xdr:row>
      <xdr:rowOff>167516</xdr:rowOff>
    </xdr:to>
    <xdr:pic>
      <xdr:nvPicPr>
        <xdr:cNvPr id="49" name="Picture 48">
          <a:extLst>
            <a:ext uri="{FF2B5EF4-FFF2-40B4-BE49-F238E27FC236}">
              <a16:creationId xmlns:a16="http://schemas.microsoft.com/office/drawing/2014/main" id="{A29DB5C6-804A-2342-81AC-C5C526424255}"/>
            </a:ext>
          </a:extLst>
        </xdr:cNvPr>
        <xdr:cNvPicPr>
          <a:picLocks noChangeAspect="1"/>
        </xdr:cNvPicPr>
      </xdr:nvPicPr>
      <xdr:blipFill>
        <a:blip xmlns:r="http://schemas.openxmlformats.org/officeDocument/2006/relationships" r:embed="rId4"/>
        <a:stretch>
          <a:fillRect/>
        </a:stretch>
      </xdr:blipFill>
      <xdr:spPr>
        <a:xfrm rot="1751079">
          <a:off x="13501307346" y="48394547"/>
          <a:ext cx="715171" cy="411573"/>
        </a:xfrm>
        <a:prstGeom prst="rect">
          <a:avLst/>
        </a:prstGeom>
      </xdr:spPr>
    </xdr:pic>
    <xdr:clientData/>
  </xdr:twoCellAnchor>
  <xdr:twoCellAnchor>
    <xdr:from>
      <xdr:col>4</xdr:col>
      <xdr:colOff>428693</xdr:colOff>
      <xdr:row>278</xdr:row>
      <xdr:rowOff>5360</xdr:rowOff>
    </xdr:from>
    <xdr:to>
      <xdr:col>4</xdr:col>
      <xdr:colOff>434052</xdr:colOff>
      <xdr:row>286</xdr:row>
      <xdr:rowOff>182195</xdr:rowOff>
    </xdr:to>
    <xdr:cxnSp macro="">
      <xdr:nvCxnSpPr>
        <xdr:cNvPr id="40" name="Straight Arrow Connector 39">
          <a:extLst>
            <a:ext uri="{FF2B5EF4-FFF2-40B4-BE49-F238E27FC236}">
              <a16:creationId xmlns:a16="http://schemas.microsoft.com/office/drawing/2014/main" id="{17AAF075-8B2C-A4F9-2E5D-2DC491C39F92}"/>
            </a:ext>
          </a:extLst>
        </xdr:cNvPr>
        <xdr:cNvCxnSpPr/>
      </xdr:nvCxnSpPr>
      <xdr:spPr>
        <a:xfrm flipV="1">
          <a:off x="13516867214" y="56678440"/>
          <a:ext cx="5359" cy="180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482278</xdr:colOff>
      <xdr:row>284</xdr:row>
      <xdr:rowOff>133966</xdr:rowOff>
    </xdr:from>
    <xdr:to>
      <xdr:col>4</xdr:col>
      <xdr:colOff>648396</xdr:colOff>
      <xdr:row>284</xdr:row>
      <xdr:rowOff>144684</xdr:rowOff>
    </xdr:to>
    <xdr:cxnSp macro="">
      <xdr:nvCxnSpPr>
        <xdr:cNvPr id="46" name="Straight Arrow Connector 45">
          <a:extLst>
            <a:ext uri="{FF2B5EF4-FFF2-40B4-BE49-F238E27FC236}">
              <a16:creationId xmlns:a16="http://schemas.microsoft.com/office/drawing/2014/main" id="{0D162FB5-FF12-2991-D3AF-E18F485DE75F}"/>
            </a:ext>
          </a:extLst>
        </xdr:cNvPr>
        <xdr:cNvCxnSpPr/>
      </xdr:nvCxnSpPr>
      <xdr:spPr>
        <a:xfrm flipV="1">
          <a:off x="13516652870" y="58028818"/>
          <a:ext cx="2641814" cy="1071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696624</xdr:colOff>
      <xdr:row>278</xdr:row>
      <xdr:rowOff>48228</xdr:rowOff>
    </xdr:from>
    <xdr:to>
      <xdr:col>4</xdr:col>
      <xdr:colOff>123249</xdr:colOff>
      <xdr:row>283</xdr:row>
      <xdr:rowOff>15916</xdr:rowOff>
    </xdr:to>
    <xdr:sp macro="" textlink="">
      <xdr:nvSpPr>
        <xdr:cNvPr id="52" name="Freeform 51">
          <a:extLst>
            <a:ext uri="{FF2B5EF4-FFF2-40B4-BE49-F238E27FC236}">
              <a16:creationId xmlns:a16="http://schemas.microsoft.com/office/drawing/2014/main" id="{6C845625-C13A-BAF0-D90C-12FC1694D43C}"/>
            </a:ext>
          </a:extLst>
        </xdr:cNvPr>
        <xdr:cNvSpPr/>
      </xdr:nvSpPr>
      <xdr:spPr>
        <a:xfrm>
          <a:off x="13517178017" y="56721308"/>
          <a:ext cx="1902321" cy="985832"/>
        </a:xfrm>
        <a:custGeom>
          <a:avLst/>
          <a:gdLst>
            <a:gd name="connsiteX0" fmla="*/ 0 w 1902321"/>
            <a:gd name="connsiteY0" fmla="*/ 573376 h 985832"/>
            <a:gd name="connsiteX1" fmla="*/ 594810 w 1902321"/>
            <a:gd name="connsiteY1" fmla="*/ 964557 h 985832"/>
            <a:gd name="connsiteX2" fmla="*/ 1902321 w 1902321"/>
            <a:gd name="connsiteY2" fmla="*/ 0 h 985832"/>
          </a:gdLst>
          <a:ahLst/>
          <a:cxnLst>
            <a:cxn ang="0">
              <a:pos x="connsiteX0" y="connsiteY0"/>
            </a:cxn>
            <a:cxn ang="0">
              <a:pos x="connsiteX1" y="connsiteY1"/>
            </a:cxn>
            <a:cxn ang="0">
              <a:pos x="connsiteX2" y="connsiteY2"/>
            </a:cxn>
          </a:cxnLst>
          <a:rect l="l" t="t" r="r" b="b"/>
          <a:pathLst>
            <a:path w="1902321" h="985832">
              <a:moveTo>
                <a:pt x="0" y="573376"/>
              </a:moveTo>
              <a:cubicBezTo>
                <a:pt x="138878" y="816748"/>
                <a:pt x="277756" y="1060120"/>
                <a:pt x="594810" y="964557"/>
              </a:cubicBezTo>
              <a:cubicBezTo>
                <a:pt x="911864" y="868994"/>
                <a:pt x="1407092" y="434497"/>
                <a:pt x="1902321"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203628</xdr:colOff>
      <xdr:row>281</xdr:row>
      <xdr:rowOff>193875</xdr:rowOff>
    </xdr:from>
    <xdr:ext cx="1209056" cy="17222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𝐴𝑉𝐶</m:t>
                    </m:r>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twoCellAnchor>
    <xdr:from>
      <xdr:col>1</xdr:col>
      <xdr:colOff>685907</xdr:colOff>
      <xdr:row>282</xdr:row>
      <xdr:rowOff>85738</xdr:rowOff>
    </xdr:from>
    <xdr:to>
      <xdr:col>4</xdr:col>
      <xdr:colOff>434050</xdr:colOff>
      <xdr:row>282</xdr:row>
      <xdr:rowOff>91097</xdr:rowOff>
    </xdr:to>
    <xdr:cxnSp macro="">
      <xdr:nvCxnSpPr>
        <xdr:cNvPr id="55" name="Straight Connector 54">
          <a:extLst>
            <a:ext uri="{FF2B5EF4-FFF2-40B4-BE49-F238E27FC236}">
              <a16:creationId xmlns:a16="http://schemas.microsoft.com/office/drawing/2014/main" id="{F771FEC3-D445-1A27-202C-8C7413CA660B}"/>
            </a:ext>
          </a:extLst>
        </xdr:cNvPr>
        <xdr:cNvCxnSpPr/>
      </xdr:nvCxnSpPr>
      <xdr:spPr>
        <a:xfrm flipV="1">
          <a:off x="13516867216" y="57573333"/>
          <a:ext cx="2223839" cy="535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723418</xdr:colOff>
      <xdr:row>282</xdr:row>
      <xdr:rowOff>10717</xdr:rowOff>
    </xdr:from>
    <xdr:to>
      <xdr:col>4</xdr:col>
      <xdr:colOff>32152</xdr:colOff>
      <xdr:row>282</xdr:row>
      <xdr:rowOff>150042</xdr:rowOff>
    </xdr:to>
    <xdr:sp macro="" textlink="">
      <xdr:nvSpPr>
        <xdr:cNvPr id="56" name="Oval 55">
          <a:extLst>
            <a:ext uri="{FF2B5EF4-FFF2-40B4-BE49-F238E27FC236}">
              <a16:creationId xmlns:a16="http://schemas.microsoft.com/office/drawing/2014/main" id="{A1B19393-37F6-37F8-6658-BA6A3E4D0262}"/>
            </a:ext>
          </a:extLst>
        </xdr:cNvPr>
        <xdr:cNvSpPr/>
      </xdr:nvSpPr>
      <xdr:spPr>
        <a:xfrm>
          <a:off x="13517269114"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32152</xdr:colOff>
      <xdr:row>282</xdr:row>
      <xdr:rowOff>10717</xdr:rowOff>
    </xdr:from>
    <xdr:to>
      <xdr:col>3</xdr:col>
      <xdr:colOff>166118</xdr:colOff>
      <xdr:row>282</xdr:row>
      <xdr:rowOff>150042</xdr:rowOff>
    </xdr:to>
    <xdr:sp macro="" textlink="">
      <xdr:nvSpPr>
        <xdr:cNvPr id="57" name="Oval 56">
          <a:extLst>
            <a:ext uri="{FF2B5EF4-FFF2-40B4-BE49-F238E27FC236}">
              <a16:creationId xmlns:a16="http://schemas.microsoft.com/office/drawing/2014/main" id="{5CC31034-0EC8-76C4-B069-4B0EC12FACC5}"/>
            </a:ext>
          </a:extLst>
        </xdr:cNvPr>
        <xdr:cNvSpPr/>
      </xdr:nvSpPr>
      <xdr:spPr>
        <a:xfrm>
          <a:off x="13517960380"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680548</xdr:colOff>
      <xdr:row>278</xdr:row>
      <xdr:rowOff>69663</xdr:rowOff>
    </xdr:from>
    <xdr:to>
      <xdr:col>3</xdr:col>
      <xdr:colOff>32152</xdr:colOff>
      <xdr:row>282</xdr:row>
      <xdr:rowOff>58945</xdr:rowOff>
    </xdr:to>
    <xdr:sp macro="" textlink="">
      <xdr:nvSpPr>
        <xdr:cNvPr id="58" name="Freeform 57">
          <a:extLst>
            <a:ext uri="{FF2B5EF4-FFF2-40B4-BE49-F238E27FC236}">
              <a16:creationId xmlns:a16="http://schemas.microsoft.com/office/drawing/2014/main" id="{86A1A9B1-7774-E663-3C86-EFF946FC48F0}"/>
            </a:ext>
          </a:extLst>
        </xdr:cNvPr>
        <xdr:cNvSpPr/>
      </xdr:nvSpPr>
      <xdr:spPr>
        <a:xfrm>
          <a:off x="13518094346" y="56742743"/>
          <a:ext cx="1002068" cy="803797"/>
        </a:xfrm>
        <a:custGeom>
          <a:avLst/>
          <a:gdLst>
            <a:gd name="connsiteX0" fmla="*/ 0 w 1002068"/>
            <a:gd name="connsiteY0" fmla="*/ 803797 h 803797"/>
            <a:gd name="connsiteX1" fmla="*/ 305443 w 1002068"/>
            <a:gd name="connsiteY1" fmla="*/ 594810 h 803797"/>
            <a:gd name="connsiteX2" fmla="*/ 1002068 w 1002068"/>
            <a:gd name="connsiteY2" fmla="*/ 0 h 803797"/>
          </a:gdLst>
          <a:ahLst/>
          <a:cxnLst>
            <a:cxn ang="0">
              <a:pos x="connsiteX0" y="connsiteY0"/>
            </a:cxn>
            <a:cxn ang="0">
              <a:pos x="connsiteX1" y="connsiteY1"/>
            </a:cxn>
            <a:cxn ang="0">
              <a:pos x="connsiteX2" y="connsiteY2"/>
            </a:cxn>
          </a:cxnLst>
          <a:rect l="l" t="t" r="r" b="b"/>
          <a:pathLst>
            <a:path w="1002068" h="803797">
              <a:moveTo>
                <a:pt x="0" y="803797"/>
              </a:moveTo>
              <a:cubicBezTo>
                <a:pt x="69216" y="766286"/>
                <a:pt x="138432" y="728776"/>
                <a:pt x="305443" y="594810"/>
              </a:cubicBezTo>
              <a:cubicBezTo>
                <a:pt x="472454" y="460844"/>
                <a:pt x="737261" y="230422"/>
                <a:pt x="1002068"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85BAF26A-C223-0F41-9689-B5B5EABB9498}">
  <we:reference id="wa200005502" version="1.0.0.11" store="en-US" storeType="OMEX"/>
  <we:alternateReferences>
    <we:reference id="wa200005502" version="1.0.0.11" store="wa200005502" storeType="OMEX"/>
  </we:alternateReferences>
  <we:properties>
    <we:property name="docId" value="&quot;N_bYGzjXDirsFjKc3eoGL&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183DC-9F90-8143-BD43-8D4AA28C24DA}">
  <dimension ref="A1:G10"/>
  <sheetViews>
    <sheetView rightToLeft="1" zoomScale="227" workbookViewId="0">
      <selection activeCell="B20" sqref="B20"/>
    </sheetView>
  </sheetViews>
  <sheetFormatPr baseColWidth="10" defaultColWidth="10.83203125" defaultRowHeight="16"/>
  <cols>
    <col min="1" max="16384" width="10.83203125" style="1"/>
  </cols>
  <sheetData>
    <row r="1" spans="1:7">
      <c r="A1" s="449" t="s">
        <v>1843</v>
      </c>
      <c r="B1" s="449"/>
      <c r="C1" s="449"/>
      <c r="D1" s="449"/>
      <c r="E1" s="449"/>
      <c r="F1" s="449"/>
      <c r="G1" s="449"/>
    </row>
    <row r="2" spans="1:7">
      <c r="A2" s="449" t="s">
        <v>3004</v>
      </c>
      <c r="B2" s="449"/>
      <c r="C2" s="449"/>
      <c r="D2" s="449"/>
      <c r="E2" s="449"/>
      <c r="F2" s="449"/>
      <c r="G2" s="449"/>
    </row>
    <row r="3" spans="1:7">
      <c r="A3" s="450" t="s">
        <v>3005</v>
      </c>
      <c r="B3" s="450"/>
      <c r="C3" s="450"/>
      <c r="D3" s="450"/>
      <c r="E3" s="450"/>
      <c r="F3" s="450"/>
      <c r="G3" s="450"/>
    </row>
    <row r="4" spans="1:7" ht="17" thickBot="1"/>
    <row r="5" spans="1:7">
      <c r="A5" s="5" t="s">
        <v>0</v>
      </c>
      <c r="B5" s="6"/>
      <c r="C5" s="6"/>
      <c r="D5" s="6"/>
      <c r="E5" s="6"/>
      <c r="F5" s="6"/>
      <c r="G5" s="7" t="s">
        <v>1</v>
      </c>
    </row>
    <row r="6" spans="1:7">
      <c r="A6" s="8" t="s">
        <v>3006</v>
      </c>
      <c r="G6" s="9"/>
    </row>
    <row r="7" spans="1:7">
      <c r="A7" s="8" t="s">
        <v>2</v>
      </c>
      <c r="G7" s="9" t="s">
        <v>3</v>
      </c>
    </row>
    <row r="8" spans="1:7">
      <c r="A8" s="8" t="s">
        <v>4</v>
      </c>
      <c r="G8" s="9" t="s">
        <v>5</v>
      </c>
    </row>
    <row r="9" spans="1:7">
      <c r="A9" s="8"/>
      <c r="G9" s="9" t="s">
        <v>6</v>
      </c>
    </row>
    <row r="10" spans="1:7" ht="17" thickBot="1">
      <c r="A10" s="10" t="s">
        <v>7</v>
      </c>
      <c r="B10" s="11"/>
      <c r="C10" s="11"/>
      <c r="D10" s="11"/>
      <c r="E10" s="11"/>
      <c r="F10" s="11"/>
      <c r="G10" s="13"/>
    </row>
  </sheetData>
  <mergeCells count="3">
    <mergeCell ref="A1:G1"/>
    <mergeCell ref="A2:G2"/>
    <mergeCell ref="A3:G3"/>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F578D-CC5D-3E4E-A250-9FADC43DF4AB}">
  <dimension ref="A1:P555"/>
  <sheetViews>
    <sheetView rightToLeft="1" topLeftCell="A67" zoomScale="170" zoomScaleNormal="170" workbookViewId="0">
      <selection activeCell="L79" sqref="L79:P86"/>
    </sheetView>
  </sheetViews>
  <sheetFormatPr baseColWidth="10" defaultColWidth="10.83203125" defaultRowHeight="16"/>
  <cols>
    <col min="1" max="16384" width="10.83203125" style="1"/>
  </cols>
  <sheetData>
    <row r="1" spans="1:8">
      <c r="A1" s="4" t="s">
        <v>3402</v>
      </c>
      <c r="B1" s="4"/>
      <c r="C1" s="4"/>
      <c r="D1" s="4"/>
      <c r="E1" s="4"/>
      <c r="F1" s="4"/>
      <c r="G1" s="14"/>
      <c r="H1" s="140">
        <v>45756</v>
      </c>
    </row>
    <row r="2" spans="1:8" ht="17" thickBot="1"/>
    <row r="3" spans="1:8">
      <c r="A3" s="5" t="s">
        <v>967</v>
      </c>
      <c r="B3" s="6"/>
      <c r="C3" s="6"/>
      <c r="D3" s="6"/>
      <c r="E3" s="6"/>
      <c r="F3" s="6"/>
      <c r="G3" s="6"/>
      <c r="H3" s="7"/>
    </row>
    <row r="4" spans="1:8">
      <c r="A4" s="8" t="s">
        <v>2351</v>
      </c>
      <c r="H4" s="9"/>
    </row>
    <row r="5" spans="1:8">
      <c r="A5" s="8" t="s">
        <v>2352</v>
      </c>
      <c r="H5" s="9"/>
    </row>
    <row r="6" spans="1:8">
      <c r="A6" s="8" t="s">
        <v>1050</v>
      </c>
      <c r="H6" s="9"/>
    </row>
    <row r="7" spans="1:8" ht="17" thickBot="1">
      <c r="A7" s="10" t="s">
        <v>1051</v>
      </c>
      <c r="B7" s="11"/>
      <c r="C7" s="11"/>
      <c r="D7" s="11"/>
      <c r="E7" s="11"/>
      <c r="F7" s="11"/>
      <c r="G7" s="11"/>
      <c r="H7" s="13"/>
    </row>
    <row r="8" spans="1:8" ht="17" thickBot="1"/>
    <row r="9" spans="1:8">
      <c r="A9" s="5" t="s">
        <v>1052</v>
      </c>
      <c r="B9" s="6"/>
      <c r="C9" s="6"/>
      <c r="D9" s="6"/>
      <c r="E9" s="6"/>
      <c r="F9" s="6"/>
      <c r="G9" s="6"/>
      <c r="H9" s="7"/>
    </row>
    <row r="10" spans="1:8">
      <c r="A10" s="8" t="s">
        <v>1053</v>
      </c>
      <c r="D10" s="1" t="s">
        <v>2353</v>
      </c>
      <c r="H10" s="9"/>
    </row>
    <row r="11" spans="1:8">
      <c r="A11" s="8" t="s">
        <v>1054</v>
      </c>
      <c r="D11" s="1" t="s">
        <v>2354</v>
      </c>
      <c r="H11" s="9"/>
    </row>
    <row r="12" spans="1:8">
      <c r="A12" s="8"/>
      <c r="H12" s="9"/>
    </row>
    <row r="13" spans="1:8">
      <c r="A13" s="8" t="s">
        <v>1055</v>
      </c>
      <c r="H13" s="9"/>
    </row>
    <row r="14" spans="1:8">
      <c r="A14" s="8"/>
      <c r="H14" s="9"/>
    </row>
    <row r="15" spans="1:8" ht="17" thickBot="1">
      <c r="A15" s="10" t="s">
        <v>1056</v>
      </c>
      <c r="B15" s="11"/>
      <c r="C15" s="11"/>
      <c r="D15" s="11"/>
      <c r="E15" s="11"/>
      <c r="F15" s="11"/>
      <c r="G15" s="11"/>
      <c r="H15" s="13"/>
    </row>
    <row r="16" spans="1:8" ht="17" thickBot="1"/>
    <row r="17" spans="1:8">
      <c r="A17" s="5" t="s">
        <v>1057</v>
      </c>
      <c r="B17" s="6"/>
      <c r="C17" s="6"/>
      <c r="D17" s="6"/>
      <c r="E17" s="6"/>
      <c r="F17" s="6"/>
      <c r="G17" s="6"/>
      <c r="H17" s="7"/>
    </row>
    <row r="18" spans="1:8">
      <c r="A18" s="8" t="s">
        <v>1058</v>
      </c>
      <c r="H18" s="9"/>
    </row>
    <row r="19" spans="1:8">
      <c r="A19" s="8" t="s">
        <v>1059</v>
      </c>
      <c r="H19" s="9"/>
    </row>
    <row r="20" spans="1:8">
      <c r="A20" s="8" t="s">
        <v>1060</v>
      </c>
      <c r="H20" s="9"/>
    </row>
    <row r="21" spans="1:8">
      <c r="A21" s="8" t="s">
        <v>1061</v>
      </c>
      <c r="H21" s="9"/>
    </row>
    <row r="22" spans="1:8">
      <c r="A22" s="8" t="s">
        <v>1062</v>
      </c>
      <c r="H22" s="9"/>
    </row>
    <row r="23" spans="1:8">
      <c r="A23" s="8" t="s">
        <v>1063</v>
      </c>
      <c r="H23" s="9"/>
    </row>
    <row r="24" spans="1:8">
      <c r="A24" s="8" t="s">
        <v>1064</v>
      </c>
      <c r="H24" s="9"/>
    </row>
    <row r="25" spans="1:8">
      <c r="A25" s="8" t="s">
        <v>1065</v>
      </c>
      <c r="H25" s="9"/>
    </row>
    <row r="26" spans="1:8">
      <c r="A26" s="8" t="s">
        <v>1066</v>
      </c>
      <c r="H26" s="9"/>
    </row>
    <row r="27" spans="1:8">
      <c r="A27" s="8"/>
      <c r="H27" s="9"/>
    </row>
    <row r="28" spans="1:8">
      <c r="A28" s="8" t="s">
        <v>1067</v>
      </c>
      <c r="H28" s="9"/>
    </row>
    <row r="29" spans="1:8">
      <c r="A29" s="8"/>
      <c r="H29" s="9"/>
    </row>
    <row r="30" spans="1:8">
      <c r="A30" s="137" t="s">
        <v>1068</v>
      </c>
      <c r="H30" s="9"/>
    </row>
    <row r="31" spans="1:8" ht="17" thickBot="1">
      <c r="A31" s="52" t="s">
        <v>1069</v>
      </c>
      <c r="B31" s="11"/>
      <c r="C31" s="11"/>
      <c r="D31" s="11"/>
      <c r="E31" s="11"/>
      <c r="F31" s="11"/>
      <c r="G31" s="11"/>
      <c r="H31" s="13"/>
    </row>
    <row r="32" spans="1:8" ht="17" thickBot="1"/>
    <row r="33" spans="1:8">
      <c r="A33" s="134" t="s">
        <v>1070</v>
      </c>
      <c r="B33" s="135"/>
      <c r="C33" s="135"/>
      <c r="D33" s="135"/>
      <c r="E33" s="135"/>
      <c r="F33" s="135"/>
      <c r="G33" s="135"/>
      <c r="H33" s="136"/>
    </row>
    <row r="34" spans="1:8">
      <c r="A34" s="8"/>
      <c r="H34" s="9"/>
    </row>
    <row r="35" spans="1:8">
      <c r="A35" s="8" t="s">
        <v>1071</v>
      </c>
      <c r="H35" s="9"/>
    </row>
    <row r="36" spans="1:8">
      <c r="A36" s="8"/>
      <c r="H36" s="9"/>
    </row>
    <row r="37" spans="1:8">
      <c r="A37" s="8" t="s">
        <v>1072</v>
      </c>
      <c r="H37" s="9"/>
    </row>
    <row r="38" spans="1:8">
      <c r="A38" s="8"/>
      <c r="E38" s="1" t="s">
        <v>1073</v>
      </c>
      <c r="H38" s="9"/>
    </row>
    <row r="39" spans="1:8">
      <c r="A39" s="8" t="s">
        <v>1074</v>
      </c>
      <c r="H39" s="9"/>
    </row>
    <row r="40" spans="1:8">
      <c r="A40" s="8"/>
      <c r="E40" s="1" t="s">
        <v>1075</v>
      </c>
      <c r="H40" s="9"/>
    </row>
    <row r="41" spans="1:8">
      <c r="A41" s="8" t="s">
        <v>1076</v>
      </c>
      <c r="H41" s="9"/>
    </row>
    <row r="42" spans="1:8">
      <c r="A42" s="8"/>
      <c r="E42" s="1" t="s">
        <v>1077</v>
      </c>
      <c r="H42" s="9"/>
    </row>
    <row r="43" spans="1:8">
      <c r="A43" s="8" t="s">
        <v>1078</v>
      </c>
      <c r="H43" s="9"/>
    </row>
    <row r="44" spans="1:8">
      <c r="A44" s="8"/>
      <c r="H44" s="9"/>
    </row>
    <row r="45" spans="1:8">
      <c r="A45" s="8" t="s">
        <v>1079</v>
      </c>
      <c r="H45" s="9"/>
    </row>
    <row r="46" spans="1:8">
      <c r="A46" s="8"/>
      <c r="H46" s="9"/>
    </row>
    <row r="47" spans="1:8">
      <c r="A47" s="8" t="s">
        <v>1080</v>
      </c>
      <c r="H47" s="9"/>
    </row>
    <row r="48" spans="1:8">
      <c r="A48" s="8"/>
      <c r="B48" s="1" t="s">
        <v>1081</v>
      </c>
      <c r="C48" s="1" t="s">
        <v>1082</v>
      </c>
      <c r="H48" s="9"/>
    </row>
    <row r="49" spans="1:8">
      <c r="A49" s="8"/>
      <c r="B49" s="1" t="s">
        <v>1083</v>
      </c>
      <c r="C49" s="1" t="s">
        <v>1084</v>
      </c>
      <c r="H49" s="9"/>
    </row>
    <row r="50" spans="1:8">
      <c r="A50" s="8"/>
      <c r="B50" s="1" t="s">
        <v>1085</v>
      </c>
      <c r="C50" s="1" t="s">
        <v>1086</v>
      </c>
      <c r="H50" s="9"/>
    </row>
    <row r="51" spans="1:8">
      <c r="A51" s="8"/>
      <c r="B51" s="1" t="s">
        <v>1087</v>
      </c>
      <c r="C51" s="1" t="s">
        <v>1088</v>
      </c>
      <c r="H51" s="9"/>
    </row>
    <row r="52" spans="1:8">
      <c r="A52" s="8"/>
      <c r="B52" s="1" t="s">
        <v>1089</v>
      </c>
      <c r="C52" s="1" t="s">
        <v>1090</v>
      </c>
      <c r="H52" s="9"/>
    </row>
    <row r="53" spans="1:8">
      <c r="A53" s="8"/>
      <c r="B53" s="1" t="s">
        <v>1091</v>
      </c>
      <c r="C53" s="1" t="s">
        <v>1092</v>
      </c>
      <c r="H53" s="9"/>
    </row>
    <row r="54" spans="1:8">
      <c r="A54" s="8"/>
      <c r="B54" s="1" t="s">
        <v>1093</v>
      </c>
      <c r="C54" s="1" t="s">
        <v>1094</v>
      </c>
      <c r="H54" s="9"/>
    </row>
    <row r="55" spans="1:8" ht="17" thickBot="1">
      <c r="A55" s="10"/>
      <c r="B55" s="11" t="s">
        <v>1095</v>
      </c>
      <c r="C55" s="11" t="s">
        <v>1096</v>
      </c>
      <c r="D55" s="11"/>
      <c r="E55" s="11"/>
      <c r="F55" s="11"/>
      <c r="G55" s="11"/>
      <c r="H55" s="13"/>
    </row>
    <row r="57" spans="1:8">
      <c r="A57" s="1" t="s">
        <v>1097</v>
      </c>
    </row>
    <row r="58" spans="1:8">
      <c r="A58" s="1" t="s">
        <v>1098</v>
      </c>
    </row>
    <row r="60" spans="1:8">
      <c r="A60" s="16" t="s">
        <v>1099</v>
      </c>
      <c r="B60" s="2"/>
      <c r="C60" s="2"/>
      <c r="D60" s="2"/>
      <c r="E60" s="2"/>
      <c r="F60" s="2"/>
      <c r="G60" s="2"/>
      <c r="H60" s="2"/>
    </row>
    <row r="61" spans="1:8">
      <c r="A61" s="1" t="s">
        <v>3403</v>
      </c>
    </row>
    <row r="62" spans="1:8">
      <c r="A62" s="1" t="s">
        <v>3404</v>
      </c>
    </row>
    <row r="63" spans="1:8">
      <c r="A63" s="1" t="s">
        <v>3405</v>
      </c>
    </row>
    <row r="65" spans="1:16">
      <c r="A65" s="145" t="s">
        <v>1100</v>
      </c>
    </row>
    <row r="66" spans="1:16">
      <c r="A66" s="145" t="s">
        <v>1101</v>
      </c>
    </row>
    <row r="67" spans="1:16" ht="17" thickBot="1"/>
    <row r="68" spans="1:16">
      <c r="C68" s="5"/>
      <c r="D68" s="7"/>
      <c r="F68" s="5"/>
      <c r="G68" s="7"/>
    </row>
    <row r="69" spans="1:16">
      <c r="C69" s="8"/>
      <c r="D69" s="9"/>
      <c r="F69" s="8"/>
      <c r="G69" s="9"/>
    </row>
    <row r="70" spans="1:16">
      <c r="C70" s="8" t="s">
        <v>1102</v>
      </c>
      <c r="D70" s="201" t="s">
        <v>1083</v>
      </c>
      <c r="F70" s="208" t="s">
        <v>1103</v>
      </c>
      <c r="G70" s="201" t="s">
        <v>1085</v>
      </c>
    </row>
    <row r="71" spans="1:16">
      <c r="C71" s="8" t="s">
        <v>1104</v>
      </c>
      <c r="D71" s="9"/>
      <c r="F71" s="472" t="s">
        <v>1105</v>
      </c>
      <c r="G71" s="473"/>
    </row>
    <row r="72" spans="1:16" ht="17" thickBot="1">
      <c r="C72" s="8" t="s">
        <v>1106</v>
      </c>
      <c r="D72" s="9"/>
      <c r="F72" s="474" t="s">
        <v>1107</v>
      </c>
      <c r="G72" s="475"/>
    </row>
    <row r="73" spans="1:16">
      <c r="C73" s="8"/>
      <c r="D73" s="9"/>
    </row>
    <row r="74" spans="1:16">
      <c r="C74" s="8"/>
      <c r="D74" s="9"/>
      <c r="F74" s="1" t="s">
        <v>3406</v>
      </c>
    </row>
    <row r="75" spans="1:16">
      <c r="C75" s="8" t="s">
        <v>1108</v>
      </c>
      <c r="D75" s="9"/>
      <c r="F75" s="1" t="s">
        <v>3407</v>
      </c>
    </row>
    <row r="76" spans="1:16">
      <c r="C76" s="8" t="s">
        <v>1109</v>
      </c>
      <c r="D76" s="9"/>
    </row>
    <row r="77" spans="1:16" ht="17" thickBot="1">
      <c r="C77" s="10" t="s">
        <v>1110</v>
      </c>
      <c r="D77" s="13"/>
    </row>
    <row r="79" spans="1:16">
      <c r="A79" s="1" t="s">
        <v>1111</v>
      </c>
      <c r="L79" s="501"/>
      <c r="M79" s="501"/>
      <c r="N79" s="501"/>
      <c r="O79" s="501"/>
      <c r="P79" s="501"/>
    </row>
    <row r="80" spans="1:16">
      <c r="E80" s="123" t="s">
        <v>1121</v>
      </c>
      <c r="F80" s="123" t="s">
        <v>1122</v>
      </c>
      <c r="G80" s="364" t="s">
        <v>2357</v>
      </c>
      <c r="L80" s="501" t="s">
        <v>5248</v>
      </c>
      <c r="M80" s="501"/>
      <c r="N80" s="501"/>
      <c r="O80" s="501"/>
      <c r="P80" s="501"/>
    </row>
    <row r="81" spans="1:16">
      <c r="A81" s="15"/>
      <c r="B81" s="15" t="s">
        <v>2104</v>
      </c>
      <c r="C81" s="15" t="s">
        <v>2355</v>
      </c>
      <c r="D81" s="15" t="s">
        <v>2356</v>
      </c>
      <c r="E81" s="123" t="s">
        <v>134</v>
      </c>
      <c r="F81" s="123" t="s">
        <v>1103</v>
      </c>
      <c r="G81" s="365" t="s">
        <v>2358</v>
      </c>
      <c r="L81" s="501" t="s">
        <v>5249</v>
      </c>
      <c r="M81" s="501"/>
      <c r="N81" s="501"/>
      <c r="O81" s="501"/>
      <c r="P81" s="501"/>
    </row>
    <row r="82" spans="1:16">
      <c r="A82" s="15" t="s">
        <v>1112</v>
      </c>
      <c r="B82" s="15" t="s">
        <v>134</v>
      </c>
      <c r="C82" s="15" t="s">
        <v>1102</v>
      </c>
      <c r="D82" s="15" t="s">
        <v>1103</v>
      </c>
      <c r="E82" s="123" t="s">
        <v>1113</v>
      </c>
      <c r="F82" s="123" t="s">
        <v>1113</v>
      </c>
      <c r="G82" s="123" t="s">
        <v>224</v>
      </c>
      <c r="L82" s="501" t="s">
        <v>5250</v>
      </c>
      <c r="M82" s="501"/>
      <c r="N82" s="501"/>
      <c r="O82" s="501"/>
      <c r="P82" s="501"/>
    </row>
    <row r="83" spans="1:16">
      <c r="A83" s="15" t="s">
        <v>1087</v>
      </c>
      <c r="B83" s="15" t="s">
        <v>1114</v>
      </c>
      <c r="C83" s="15" t="s">
        <v>1083</v>
      </c>
      <c r="D83" s="15" t="s">
        <v>1085</v>
      </c>
      <c r="E83" s="123" t="s">
        <v>1115</v>
      </c>
      <c r="F83" s="123" t="s">
        <v>1116</v>
      </c>
      <c r="G83" s="123" t="s">
        <v>1093</v>
      </c>
      <c r="L83" s="501" t="s">
        <v>5251</v>
      </c>
      <c r="M83" s="501"/>
      <c r="N83" s="501"/>
      <c r="O83" s="501"/>
      <c r="P83" s="501"/>
    </row>
    <row r="84" spans="1:16">
      <c r="A84" s="15">
        <v>0</v>
      </c>
      <c r="B84" s="15">
        <v>28</v>
      </c>
      <c r="C84" s="123">
        <f>B84</f>
        <v>28</v>
      </c>
      <c r="D84" s="15">
        <f>0</f>
        <v>0</v>
      </c>
      <c r="E84" s="151"/>
      <c r="F84" s="142"/>
      <c r="G84" s="151"/>
      <c r="H84" s="86"/>
      <c r="I84" s="86"/>
      <c r="J84" s="86"/>
      <c r="L84" s="501" t="s">
        <v>5252</v>
      </c>
      <c r="M84" s="501"/>
      <c r="N84" s="501"/>
      <c r="O84" s="501"/>
      <c r="P84" s="501"/>
    </row>
    <row r="85" spans="1:16">
      <c r="A85" s="15">
        <v>1</v>
      </c>
      <c r="B85" s="15">
        <v>44</v>
      </c>
      <c r="C85" s="15">
        <f>C84</f>
        <v>28</v>
      </c>
      <c r="D85" s="15">
        <f>B85-C85</f>
        <v>16</v>
      </c>
      <c r="E85" s="152">
        <f t="shared" ref="E85:E91" si="0">B85/A85</f>
        <v>44</v>
      </c>
      <c r="F85" s="143">
        <f>D85/A85</f>
        <v>16</v>
      </c>
      <c r="G85" s="123">
        <f>B85-B84</f>
        <v>16</v>
      </c>
      <c r="H85" s="86"/>
      <c r="I85" s="86"/>
      <c r="J85" s="86"/>
      <c r="L85" s="501" t="s">
        <v>5253</v>
      </c>
      <c r="M85" s="501"/>
      <c r="N85" s="501"/>
      <c r="O85" s="501"/>
      <c r="P85" s="501"/>
    </row>
    <row r="86" spans="1:16">
      <c r="A86" s="15">
        <v>2</v>
      </c>
      <c r="B86" s="15">
        <v>52</v>
      </c>
      <c r="C86" s="15">
        <f t="shared" ref="C86:C91" si="1">C85</f>
        <v>28</v>
      </c>
      <c r="D86" s="15">
        <f>B86-C86</f>
        <v>24</v>
      </c>
      <c r="E86" s="152">
        <f t="shared" si="0"/>
        <v>26</v>
      </c>
      <c r="F86" s="366">
        <f>D86/A86</f>
        <v>12</v>
      </c>
      <c r="G86" s="123">
        <f t="shared" ref="G86:G91" si="2">B86-B85</f>
        <v>8</v>
      </c>
      <c r="H86" s="86"/>
      <c r="I86" s="119"/>
      <c r="J86" s="119"/>
      <c r="L86" s="501"/>
      <c r="M86" s="501"/>
      <c r="N86" s="501"/>
      <c r="O86" s="501"/>
      <c r="P86" s="501"/>
    </row>
    <row r="87" spans="1:16">
      <c r="A87" s="15">
        <v>3</v>
      </c>
      <c r="B87" s="15">
        <v>64</v>
      </c>
      <c r="C87" s="15">
        <f t="shared" si="1"/>
        <v>28</v>
      </c>
      <c r="D87" s="15">
        <f>B87-C87</f>
        <v>36</v>
      </c>
      <c r="E87" s="152">
        <f t="shared" si="0"/>
        <v>21.333333333333332</v>
      </c>
      <c r="F87" s="366">
        <f>D87/A87</f>
        <v>12</v>
      </c>
      <c r="G87" s="123">
        <f t="shared" si="2"/>
        <v>12</v>
      </c>
      <c r="H87" s="86"/>
      <c r="I87" s="119"/>
      <c r="J87" s="119"/>
    </row>
    <row r="88" spans="1:16">
      <c r="A88" s="15">
        <v>4</v>
      </c>
      <c r="B88" s="15">
        <v>80</v>
      </c>
      <c r="C88" s="15">
        <f t="shared" si="1"/>
        <v>28</v>
      </c>
      <c r="D88" s="15">
        <f>B88-C88</f>
        <v>52</v>
      </c>
      <c r="E88" s="307">
        <f t="shared" si="0"/>
        <v>20</v>
      </c>
      <c r="F88" s="143">
        <f>D88/A88</f>
        <v>13</v>
      </c>
      <c r="G88" s="123">
        <f t="shared" si="2"/>
        <v>16</v>
      </c>
    </row>
    <row r="89" spans="1:16">
      <c r="A89" s="15">
        <v>5</v>
      </c>
      <c r="B89" s="15">
        <v>100</v>
      </c>
      <c r="C89" s="15">
        <f t="shared" si="1"/>
        <v>28</v>
      </c>
      <c r="D89" s="15">
        <f t="shared" ref="D89:D91" si="3">B89-C89</f>
        <v>72</v>
      </c>
      <c r="E89" s="307">
        <f t="shared" si="0"/>
        <v>20</v>
      </c>
      <c r="F89" s="143">
        <f t="shared" ref="F89:F91" si="4">D89/A89</f>
        <v>14.4</v>
      </c>
      <c r="G89" s="123">
        <f t="shared" si="2"/>
        <v>20</v>
      </c>
    </row>
    <row r="90" spans="1:16">
      <c r="A90" s="15">
        <v>6</v>
      </c>
      <c r="B90" s="15">
        <v>125</v>
      </c>
      <c r="C90" s="15">
        <f t="shared" si="1"/>
        <v>28</v>
      </c>
      <c r="D90" s="15">
        <f t="shared" si="3"/>
        <v>97</v>
      </c>
      <c r="E90" s="152">
        <f t="shared" si="0"/>
        <v>20.833333333333332</v>
      </c>
      <c r="F90" s="143">
        <f t="shared" si="4"/>
        <v>16.166666666666668</v>
      </c>
      <c r="G90" s="123">
        <f t="shared" si="2"/>
        <v>25</v>
      </c>
    </row>
    <row r="91" spans="1:16">
      <c r="A91" s="15">
        <v>7</v>
      </c>
      <c r="B91" s="15">
        <v>155</v>
      </c>
      <c r="C91" s="15">
        <f t="shared" si="1"/>
        <v>28</v>
      </c>
      <c r="D91" s="15">
        <f t="shared" si="3"/>
        <v>127</v>
      </c>
      <c r="E91" s="152">
        <f t="shared" si="0"/>
        <v>22.142857142857142</v>
      </c>
      <c r="F91" s="143">
        <f t="shared" si="4"/>
        <v>18.142857142857142</v>
      </c>
      <c r="G91" s="123">
        <f t="shared" si="2"/>
        <v>30</v>
      </c>
    </row>
    <row r="93" spans="1:16">
      <c r="A93" s="1" t="s">
        <v>105</v>
      </c>
    </row>
    <row r="94" spans="1:16">
      <c r="A94" s="1" t="s">
        <v>1117</v>
      </c>
    </row>
    <row r="95" spans="1:16">
      <c r="A95" s="1" t="s">
        <v>1118</v>
      </c>
      <c r="F95" s="1" t="s">
        <v>3408</v>
      </c>
      <c r="I95" s="1" t="s">
        <v>3409</v>
      </c>
    </row>
    <row r="96" spans="1:16">
      <c r="A96" s="1" t="s">
        <v>1119</v>
      </c>
      <c r="F96" s="1" t="s">
        <v>3410</v>
      </c>
      <c r="I96" s="1" t="s">
        <v>3411</v>
      </c>
      <c r="J96" s="1" t="s">
        <v>3412</v>
      </c>
    </row>
    <row r="97" spans="1:8">
      <c r="A97" s="1" t="s">
        <v>1120</v>
      </c>
    </row>
    <row r="99" spans="1:8">
      <c r="A99" s="1" t="s">
        <v>341</v>
      </c>
    </row>
    <row r="100" spans="1:8" ht="17" thickBot="1"/>
    <row r="101" spans="1:8" ht="17" thickBot="1">
      <c r="A101" s="49" t="s">
        <v>1117</v>
      </c>
      <c r="B101" s="50"/>
      <c r="C101" s="50"/>
      <c r="D101" s="50"/>
      <c r="E101" s="50"/>
      <c r="F101" s="50"/>
      <c r="G101" s="50"/>
      <c r="H101" s="51"/>
    </row>
    <row r="103" spans="1:8">
      <c r="E103" s="15" t="s">
        <v>1121</v>
      </c>
      <c r="F103" s="15" t="s">
        <v>1122</v>
      </c>
      <c r="G103" s="86"/>
    </row>
    <row r="104" spans="1:8">
      <c r="A104" s="15"/>
      <c r="B104" s="15"/>
      <c r="C104" s="15"/>
      <c r="D104" s="15" t="s">
        <v>1123</v>
      </c>
      <c r="E104" s="15" t="s">
        <v>134</v>
      </c>
      <c r="F104" s="15" t="s">
        <v>1103</v>
      </c>
      <c r="G104" s="15"/>
    </row>
    <row r="105" spans="1:8">
      <c r="A105" s="15" t="s">
        <v>1124</v>
      </c>
      <c r="B105" s="15" t="s">
        <v>134</v>
      </c>
      <c r="C105" s="15" t="s">
        <v>1102</v>
      </c>
      <c r="D105" s="15" t="s">
        <v>1103</v>
      </c>
      <c r="E105" s="15" t="s">
        <v>1113</v>
      </c>
      <c r="F105" s="15" t="s">
        <v>1113</v>
      </c>
      <c r="G105" s="15" t="s">
        <v>224</v>
      </c>
    </row>
    <row r="106" spans="1:8">
      <c r="A106" s="15" t="s">
        <v>1087</v>
      </c>
      <c r="B106" s="15" t="s">
        <v>1114</v>
      </c>
      <c r="C106" s="15" t="s">
        <v>1083</v>
      </c>
      <c r="D106" s="15" t="s">
        <v>1085</v>
      </c>
      <c r="E106" s="15" t="s">
        <v>1115</v>
      </c>
      <c r="F106" s="15" t="s">
        <v>1116</v>
      </c>
      <c r="G106" s="15" t="s">
        <v>1093</v>
      </c>
    </row>
    <row r="107" spans="1:8">
      <c r="A107" s="15">
        <v>0</v>
      </c>
      <c r="B107" s="15">
        <v>28</v>
      </c>
      <c r="C107" s="123">
        <f>B107</f>
        <v>28</v>
      </c>
      <c r="D107" s="141"/>
      <c r="E107" s="141"/>
      <c r="F107" s="141"/>
      <c r="G107" s="141"/>
    </row>
    <row r="108" spans="1:8">
      <c r="A108" s="15">
        <v>1</v>
      </c>
      <c r="B108" s="15">
        <v>44</v>
      </c>
      <c r="C108" s="123">
        <f>C107</f>
        <v>28</v>
      </c>
      <c r="D108" s="123">
        <f>B108-$C$107</f>
        <v>16</v>
      </c>
      <c r="E108" s="123">
        <f>B108/A108</f>
        <v>44</v>
      </c>
      <c r="F108" s="123">
        <f t="shared" ref="F108:F114" si="5">D108/A108</f>
        <v>16</v>
      </c>
      <c r="G108" s="123">
        <f>D108</f>
        <v>16</v>
      </c>
    </row>
    <row r="109" spans="1:8">
      <c r="A109" s="15">
        <v>2</v>
      </c>
      <c r="B109" s="15">
        <v>52</v>
      </c>
      <c r="C109" s="123">
        <f t="shared" ref="C109:C114" si="6">C108</f>
        <v>28</v>
      </c>
      <c r="D109" s="123">
        <f t="shared" ref="D109:D114" si="7">B109-$C$107</f>
        <v>24</v>
      </c>
      <c r="E109" s="123">
        <f t="shared" ref="E109:E114" si="8">B109/A109</f>
        <v>26</v>
      </c>
      <c r="F109" s="123">
        <f t="shared" si="5"/>
        <v>12</v>
      </c>
      <c r="G109" s="123">
        <f>D109-D108</f>
        <v>8</v>
      </c>
    </row>
    <row r="110" spans="1:8">
      <c r="A110" s="15">
        <v>3</v>
      </c>
      <c r="B110" s="15">
        <v>64</v>
      </c>
      <c r="C110" s="123">
        <f t="shared" si="6"/>
        <v>28</v>
      </c>
      <c r="D110" s="123">
        <f t="shared" si="7"/>
        <v>36</v>
      </c>
      <c r="E110" s="143">
        <f>B110/A110</f>
        <v>21.333333333333332</v>
      </c>
      <c r="F110" s="123">
        <f t="shared" si="5"/>
        <v>12</v>
      </c>
      <c r="G110" s="123">
        <f>D110-D109</f>
        <v>12</v>
      </c>
    </row>
    <row r="111" spans="1:8">
      <c r="A111" s="15">
        <v>4</v>
      </c>
      <c r="B111" s="15">
        <v>80</v>
      </c>
      <c r="C111" s="123">
        <f t="shared" si="6"/>
        <v>28</v>
      </c>
      <c r="D111" s="123">
        <f t="shared" si="7"/>
        <v>52</v>
      </c>
      <c r="E111" s="123">
        <f t="shared" si="8"/>
        <v>20</v>
      </c>
      <c r="F111" s="123">
        <f t="shared" si="5"/>
        <v>13</v>
      </c>
      <c r="G111" s="123">
        <f t="shared" ref="G111:G114" si="9">D111-D110</f>
        <v>16</v>
      </c>
    </row>
    <row r="112" spans="1:8">
      <c r="A112" s="15">
        <v>5</v>
      </c>
      <c r="B112" s="15">
        <v>100</v>
      </c>
      <c r="C112" s="123">
        <f t="shared" si="6"/>
        <v>28</v>
      </c>
      <c r="D112" s="123">
        <f t="shared" si="7"/>
        <v>72</v>
      </c>
      <c r="E112" s="123">
        <f t="shared" si="8"/>
        <v>20</v>
      </c>
      <c r="F112" s="123">
        <f t="shared" si="5"/>
        <v>14.4</v>
      </c>
      <c r="G112" s="123">
        <f t="shared" si="9"/>
        <v>20</v>
      </c>
    </row>
    <row r="113" spans="1:8">
      <c r="A113" s="15">
        <v>6</v>
      </c>
      <c r="B113" s="15">
        <v>125</v>
      </c>
      <c r="C113" s="123">
        <f t="shared" si="6"/>
        <v>28</v>
      </c>
      <c r="D113" s="123">
        <f t="shared" si="7"/>
        <v>97</v>
      </c>
      <c r="E113" s="143">
        <f>B113/A113</f>
        <v>20.833333333333332</v>
      </c>
      <c r="F113" s="143">
        <f t="shared" si="5"/>
        <v>16.166666666666668</v>
      </c>
      <c r="G113" s="123">
        <f t="shared" si="9"/>
        <v>25</v>
      </c>
    </row>
    <row r="114" spans="1:8">
      <c r="A114" s="15">
        <v>7</v>
      </c>
      <c r="B114" s="15">
        <v>155</v>
      </c>
      <c r="C114" s="123">
        <f t="shared" si="6"/>
        <v>28</v>
      </c>
      <c r="D114" s="123">
        <f t="shared" si="7"/>
        <v>127</v>
      </c>
      <c r="E114" s="143">
        <f t="shared" si="8"/>
        <v>22.142857142857142</v>
      </c>
      <c r="F114" s="143">
        <f t="shared" si="5"/>
        <v>18.142857142857142</v>
      </c>
      <c r="G114" s="123">
        <f t="shared" si="9"/>
        <v>30</v>
      </c>
    </row>
    <row r="116" spans="1:8">
      <c r="A116" s="1" t="s">
        <v>1125</v>
      </c>
    </row>
    <row r="117" spans="1:8">
      <c r="A117" s="1" t="s">
        <v>1126</v>
      </c>
    </row>
    <row r="118" spans="1:8">
      <c r="A118" s="1" t="s">
        <v>1127</v>
      </c>
      <c r="H118" s="1" t="s">
        <v>1128</v>
      </c>
    </row>
    <row r="119" spans="1:8">
      <c r="E119" s="1" t="s">
        <v>1129</v>
      </c>
      <c r="H119" s="1" t="s">
        <v>1130</v>
      </c>
    </row>
    <row r="120" spans="1:8">
      <c r="A120" s="1" t="s">
        <v>1131</v>
      </c>
    </row>
    <row r="121" spans="1:8">
      <c r="E121" s="1" t="s">
        <v>1132</v>
      </c>
      <c r="H121" s="1" t="s">
        <v>1133</v>
      </c>
    </row>
    <row r="122" spans="1:8">
      <c r="E122" s="1" t="s">
        <v>1129</v>
      </c>
      <c r="H122" s="1" t="s">
        <v>1134</v>
      </c>
    </row>
    <row r="123" spans="1:8">
      <c r="A123" s="1" t="s">
        <v>1135</v>
      </c>
    </row>
    <row r="124" spans="1:8">
      <c r="E124" s="1" t="s">
        <v>1136</v>
      </c>
      <c r="H124" s="1" t="s">
        <v>1137</v>
      </c>
    </row>
    <row r="125" spans="1:8">
      <c r="E125" s="1" t="s">
        <v>1129</v>
      </c>
      <c r="H125" s="1" t="s">
        <v>1138</v>
      </c>
    </row>
    <row r="126" spans="1:8">
      <c r="A126" s="1" t="s">
        <v>1139</v>
      </c>
    </row>
    <row r="127" spans="1:8">
      <c r="E127" s="1" t="s">
        <v>1140</v>
      </c>
    </row>
    <row r="128" spans="1:8">
      <c r="D128" s="1" t="s">
        <v>1141</v>
      </c>
      <c r="E128" s="1" t="s">
        <v>1142</v>
      </c>
      <c r="H128" s="1" t="s">
        <v>1143</v>
      </c>
    </row>
    <row r="129" spans="1:9">
      <c r="E129" s="1" t="s">
        <v>1144</v>
      </c>
    </row>
    <row r="130" spans="1:9">
      <c r="H130" s="1" t="s">
        <v>1145</v>
      </c>
    </row>
    <row r="131" spans="1:9" ht="17" thickBot="1"/>
    <row r="132" spans="1:9" ht="17" thickBot="1">
      <c r="A132" s="49" t="s">
        <v>1118</v>
      </c>
      <c r="B132" s="50"/>
      <c r="C132" s="50"/>
      <c r="D132" s="50"/>
      <c r="E132" s="50"/>
      <c r="F132" s="50"/>
      <c r="G132" s="50"/>
      <c r="H132" s="51"/>
    </row>
    <row r="134" spans="1:9">
      <c r="A134" s="1" t="s">
        <v>1146</v>
      </c>
    </row>
    <row r="137" spans="1:9">
      <c r="E137" s="109"/>
      <c r="F137" s="109"/>
      <c r="G137" s="109"/>
      <c r="H137" s="109"/>
      <c r="I137" s="109"/>
    </row>
    <row r="138" spans="1:9">
      <c r="C138" s="1" t="s">
        <v>1147</v>
      </c>
      <c r="E138" s="109" t="s">
        <v>1147</v>
      </c>
      <c r="F138" s="109"/>
      <c r="G138" s="109"/>
      <c r="H138" s="109"/>
      <c r="I138" s="109"/>
    </row>
    <row r="139" spans="1:9">
      <c r="C139" s="1" t="s">
        <v>1148</v>
      </c>
      <c r="E139" s="109" t="s">
        <v>1149</v>
      </c>
      <c r="F139" s="109"/>
      <c r="G139" s="109"/>
      <c r="H139" s="109"/>
      <c r="I139" s="109"/>
    </row>
    <row r="140" spans="1:9">
      <c r="C140" s="4" t="s">
        <v>1150</v>
      </c>
      <c r="E140" s="308" t="s">
        <v>1151</v>
      </c>
      <c r="F140" s="109"/>
      <c r="G140" s="109"/>
      <c r="H140" s="109"/>
      <c r="I140" s="109"/>
    </row>
    <row r="141" spans="1:9">
      <c r="C141" s="4" t="s">
        <v>1152</v>
      </c>
      <c r="E141" s="308" t="s">
        <v>1153</v>
      </c>
      <c r="F141" s="109"/>
      <c r="G141" s="109"/>
      <c r="H141" s="109"/>
      <c r="I141" s="109"/>
    </row>
    <row r="142" spans="1:9">
      <c r="C142" s="4"/>
      <c r="E142" s="109"/>
      <c r="F142" s="109"/>
      <c r="G142" s="109"/>
      <c r="H142" s="109"/>
      <c r="I142" s="109"/>
    </row>
    <row r="143" spans="1:9">
      <c r="C143" s="4"/>
      <c r="E143" s="109"/>
      <c r="F143" s="109"/>
      <c r="G143" s="109"/>
      <c r="H143" s="109"/>
      <c r="I143" s="109"/>
    </row>
    <row r="144" spans="1:9">
      <c r="C144" s="4" t="s">
        <v>1154</v>
      </c>
      <c r="E144" s="308" t="s">
        <v>1155</v>
      </c>
      <c r="F144" s="109"/>
      <c r="G144" s="109"/>
      <c r="H144" s="109"/>
      <c r="I144" s="109"/>
    </row>
    <row r="145" spans="1:9">
      <c r="C145" s="4" t="s">
        <v>1156</v>
      </c>
      <c r="E145" s="308" t="s">
        <v>1157</v>
      </c>
      <c r="F145" s="109"/>
      <c r="G145" s="109"/>
      <c r="H145" s="109"/>
      <c r="I145" s="109"/>
    </row>
    <row r="146" spans="1:9">
      <c r="C146" s="4"/>
      <c r="E146" s="308"/>
      <c r="F146" s="109"/>
      <c r="G146" s="109"/>
      <c r="H146" s="109"/>
      <c r="I146" s="109"/>
    </row>
    <row r="147" spans="1:9">
      <c r="E147" s="109"/>
      <c r="F147" s="109"/>
      <c r="G147" s="109"/>
      <c r="H147" s="109"/>
      <c r="I147" s="109"/>
    </row>
    <row r="148" spans="1:9">
      <c r="C148" s="2" t="s">
        <v>1158</v>
      </c>
      <c r="E148" s="292" t="s">
        <v>1159</v>
      </c>
      <c r="F148" s="109"/>
      <c r="G148" s="109"/>
      <c r="H148" s="109"/>
      <c r="I148" s="109"/>
    </row>
    <row r="149" spans="1:9">
      <c r="C149" s="1" t="s">
        <v>1160</v>
      </c>
      <c r="E149" s="109" t="s">
        <v>1160</v>
      </c>
      <c r="F149" s="109"/>
      <c r="G149" s="109"/>
      <c r="H149" s="109"/>
      <c r="I149" s="109"/>
    </row>
    <row r="150" spans="1:9">
      <c r="C150" s="1" t="s">
        <v>1161</v>
      </c>
      <c r="E150" s="109" t="s">
        <v>1161</v>
      </c>
      <c r="F150" s="109"/>
      <c r="G150" s="109"/>
      <c r="H150" s="109"/>
      <c r="I150" s="109"/>
    </row>
    <row r="151" spans="1:9">
      <c r="C151" s="1" t="s">
        <v>1162</v>
      </c>
      <c r="E151" s="109" t="s">
        <v>1163</v>
      </c>
      <c r="F151" s="109"/>
      <c r="G151" s="109"/>
      <c r="H151" s="109"/>
      <c r="I151" s="109"/>
    </row>
    <row r="152" spans="1:9">
      <c r="B152" s="1" t="s">
        <v>1164</v>
      </c>
      <c r="E152" s="109" t="s">
        <v>1165</v>
      </c>
      <c r="F152" s="109"/>
      <c r="G152" s="109"/>
      <c r="H152" s="109"/>
      <c r="I152" s="109"/>
    </row>
    <row r="153" spans="1:9">
      <c r="C153" s="467" t="s">
        <v>1166</v>
      </c>
      <c r="D153" s="467"/>
      <c r="E153" s="479" t="s">
        <v>1167</v>
      </c>
      <c r="F153" s="479"/>
      <c r="G153" s="109"/>
      <c r="H153" s="109"/>
      <c r="I153" s="109"/>
    </row>
    <row r="154" spans="1:9" ht="17" thickBot="1"/>
    <row r="155" spans="1:9" ht="17" thickBot="1">
      <c r="A155" s="72" t="s">
        <v>1168</v>
      </c>
      <c r="B155" s="50"/>
      <c r="C155" s="50"/>
      <c r="D155" s="50"/>
      <c r="E155" s="50"/>
      <c r="F155" s="50"/>
      <c r="G155" s="50"/>
      <c r="H155" s="51"/>
    </row>
    <row r="157" spans="1:9">
      <c r="A157" s="123"/>
      <c r="B157" s="123"/>
      <c r="C157" s="123"/>
      <c r="D157" s="123"/>
      <c r="E157" s="123" t="s">
        <v>134</v>
      </c>
      <c r="F157" s="123" t="s">
        <v>1103</v>
      </c>
      <c r="G157" s="123"/>
    </row>
    <row r="158" spans="1:9">
      <c r="A158" s="123" t="s">
        <v>1112</v>
      </c>
      <c r="B158" s="123" t="s">
        <v>134</v>
      </c>
      <c r="C158" s="123" t="s">
        <v>1102</v>
      </c>
      <c r="D158" s="123" t="s">
        <v>1103</v>
      </c>
      <c r="E158" s="123" t="s">
        <v>1113</v>
      </c>
      <c r="F158" s="123" t="s">
        <v>1113</v>
      </c>
      <c r="G158" s="123" t="s">
        <v>224</v>
      </c>
    </row>
    <row r="159" spans="1:9">
      <c r="A159" s="123" t="s">
        <v>1087</v>
      </c>
      <c r="B159" s="123" t="s">
        <v>1114</v>
      </c>
      <c r="C159" s="123" t="s">
        <v>1083</v>
      </c>
      <c r="D159" s="123" t="s">
        <v>1085</v>
      </c>
      <c r="E159" s="123" t="s">
        <v>1115</v>
      </c>
      <c r="F159" s="123" t="s">
        <v>1116</v>
      </c>
      <c r="G159" s="123" t="s">
        <v>1093</v>
      </c>
    </row>
    <row r="160" spans="1:9">
      <c r="A160" s="123">
        <v>0</v>
      </c>
      <c r="B160" s="123">
        <v>28</v>
      </c>
      <c r="C160" s="123">
        <f>B160</f>
        <v>28</v>
      </c>
      <c r="D160" s="142"/>
      <c r="E160" s="142"/>
      <c r="F160" s="142"/>
      <c r="G160" s="142"/>
    </row>
    <row r="161" spans="1:8">
      <c r="A161" s="123">
        <v>1</v>
      </c>
      <c r="B161" s="123">
        <v>44</v>
      </c>
      <c r="C161" s="123">
        <f>C160</f>
        <v>28</v>
      </c>
      <c r="D161" s="123">
        <f>B161-$C$107</f>
        <v>16</v>
      </c>
      <c r="E161" s="123">
        <f>B161/A161</f>
        <v>44</v>
      </c>
      <c r="F161" s="123">
        <f>D161/A161</f>
        <v>16</v>
      </c>
      <c r="G161" s="123">
        <f>D161</f>
        <v>16</v>
      </c>
    </row>
    <row r="162" spans="1:8">
      <c r="A162" s="123">
        <v>2</v>
      </c>
      <c r="B162" s="123">
        <v>52</v>
      </c>
      <c r="C162" s="123">
        <f t="shared" ref="C162:C167" si="10">C161</f>
        <v>28</v>
      </c>
      <c r="D162" s="123">
        <f t="shared" ref="D162:D167" si="11">B162-$C$107</f>
        <v>24</v>
      </c>
      <c r="E162" s="123">
        <f t="shared" ref="E162:E167" si="12">B162/A162</f>
        <v>26</v>
      </c>
      <c r="F162" s="144">
        <f t="shared" ref="F162:F167" si="13">D162/A162</f>
        <v>12</v>
      </c>
      <c r="G162" s="123">
        <f>D162-D161</f>
        <v>8</v>
      </c>
    </row>
    <row r="163" spans="1:8">
      <c r="A163" s="123">
        <v>3</v>
      </c>
      <c r="B163" s="123">
        <v>64</v>
      </c>
      <c r="C163" s="123">
        <f t="shared" si="10"/>
        <v>28</v>
      </c>
      <c r="D163" s="123">
        <f t="shared" si="11"/>
        <v>36</v>
      </c>
      <c r="E163" s="143">
        <f t="shared" si="12"/>
        <v>21.333333333333332</v>
      </c>
      <c r="F163" s="144">
        <f t="shared" si="13"/>
        <v>12</v>
      </c>
      <c r="G163" s="123">
        <f t="shared" ref="G163:G167" si="14">D163-D162</f>
        <v>12</v>
      </c>
    </row>
    <row r="164" spans="1:8">
      <c r="A164" s="123">
        <v>4</v>
      </c>
      <c r="B164" s="123">
        <v>80</v>
      </c>
      <c r="C164" s="123">
        <f t="shared" si="10"/>
        <v>28</v>
      </c>
      <c r="D164" s="123">
        <f t="shared" si="11"/>
        <v>52</v>
      </c>
      <c r="E164" s="146">
        <f t="shared" si="12"/>
        <v>20</v>
      </c>
      <c r="F164" s="123">
        <f t="shared" si="13"/>
        <v>13</v>
      </c>
      <c r="G164" s="123">
        <f t="shared" si="14"/>
        <v>16</v>
      </c>
    </row>
    <row r="165" spans="1:8">
      <c r="A165" s="123">
        <v>5</v>
      </c>
      <c r="B165" s="123">
        <v>100</v>
      </c>
      <c r="C165" s="123">
        <f t="shared" si="10"/>
        <v>28</v>
      </c>
      <c r="D165" s="123">
        <f t="shared" si="11"/>
        <v>72</v>
      </c>
      <c r="E165" s="146">
        <f t="shared" si="12"/>
        <v>20</v>
      </c>
      <c r="F165" s="123">
        <f t="shared" si="13"/>
        <v>14.4</v>
      </c>
      <c r="G165" s="123">
        <f t="shared" si="14"/>
        <v>20</v>
      </c>
    </row>
    <row r="166" spans="1:8">
      <c r="A166" s="123">
        <v>6</v>
      </c>
      <c r="B166" s="123">
        <v>125</v>
      </c>
      <c r="C166" s="123">
        <f t="shared" si="10"/>
        <v>28</v>
      </c>
      <c r="D166" s="123">
        <f t="shared" si="11"/>
        <v>97</v>
      </c>
      <c r="E166" s="143">
        <f t="shared" si="12"/>
        <v>20.833333333333332</v>
      </c>
      <c r="F166" s="143">
        <f t="shared" si="13"/>
        <v>16.166666666666668</v>
      </c>
      <c r="G166" s="123">
        <f t="shared" si="14"/>
        <v>25</v>
      </c>
    </row>
    <row r="167" spans="1:8">
      <c r="A167" s="123">
        <v>7</v>
      </c>
      <c r="B167" s="123">
        <v>155</v>
      </c>
      <c r="C167" s="123">
        <f t="shared" si="10"/>
        <v>28</v>
      </c>
      <c r="D167" s="123">
        <f t="shared" si="11"/>
        <v>127</v>
      </c>
      <c r="E167" s="143">
        <f t="shared" si="12"/>
        <v>22.142857142857142</v>
      </c>
      <c r="F167" s="143">
        <f t="shared" si="13"/>
        <v>18.142857142857142</v>
      </c>
      <c r="G167" s="123">
        <f t="shared" si="14"/>
        <v>30</v>
      </c>
    </row>
    <row r="169" spans="1:8">
      <c r="A169" s="1" t="s">
        <v>1169</v>
      </c>
    </row>
    <row r="170" spans="1:8">
      <c r="C170" s="2"/>
      <c r="D170" s="2" t="s">
        <v>1170</v>
      </c>
      <c r="E170" s="113"/>
      <c r="F170" s="113" t="s">
        <v>1171</v>
      </c>
    </row>
    <row r="171" spans="1:8">
      <c r="C171" s="1" t="s">
        <v>1172</v>
      </c>
      <c r="E171" s="1" t="s">
        <v>1173</v>
      </c>
    </row>
    <row r="172" spans="1:8" ht="17" thickBot="1"/>
    <row r="173" spans="1:8" ht="17" thickBot="1">
      <c r="A173" s="49" t="s">
        <v>1174</v>
      </c>
      <c r="B173" s="50"/>
      <c r="C173" s="50"/>
      <c r="D173" s="50"/>
      <c r="E173" s="50"/>
      <c r="F173" s="50"/>
      <c r="G173" s="50"/>
      <c r="H173" s="51"/>
    </row>
    <row r="175" spans="1:8">
      <c r="A175" s="123"/>
      <c r="B175" s="123"/>
      <c r="C175" s="123"/>
      <c r="D175" s="123"/>
      <c r="E175" s="123" t="s">
        <v>134</v>
      </c>
      <c r="F175" s="123" t="s">
        <v>1103</v>
      </c>
      <c r="G175" s="123"/>
      <c r="H175" s="86" t="s">
        <v>1175</v>
      </c>
    </row>
    <row r="176" spans="1:8">
      <c r="A176" s="123" t="s">
        <v>1112</v>
      </c>
      <c r="B176" s="123" t="s">
        <v>134</v>
      </c>
      <c r="C176" s="123" t="s">
        <v>1102</v>
      </c>
      <c r="D176" s="123" t="s">
        <v>1103</v>
      </c>
      <c r="E176" s="123" t="s">
        <v>1113</v>
      </c>
      <c r="F176" s="123" t="s">
        <v>1113</v>
      </c>
      <c r="G176" s="123" t="s">
        <v>224</v>
      </c>
      <c r="H176" s="86" t="s">
        <v>1176</v>
      </c>
    </row>
    <row r="177" spans="1:8">
      <c r="A177" s="123" t="s">
        <v>1087</v>
      </c>
      <c r="B177" s="123" t="s">
        <v>1114</v>
      </c>
      <c r="C177" s="123" t="s">
        <v>1083</v>
      </c>
      <c r="D177" s="123" t="s">
        <v>1085</v>
      </c>
      <c r="E177" s="123" t="s">
        <v>1115</v>
      </c>
      <c r="F177" s="123" t="s">
        <v>1116</v>
      </c>
      <c r="G177" s="123" t="s">
        <v>1093</v>
      </c>
      <c r="H177" s="86" t="s">
        <v>1148</v>
      </c>
    </row>
    <row r="178" spans="1:8">
      <c r="A178" s="123">
        <v>0</v>
      </c>
      <c r="B178" s="123">
        <v>28</v>
      </c>
      <c r="C178" s="123">
        <f>B178</f>
        <v>28</v>
      </c>
      <c r="D178" s="142"/>
      <c r="E178" s="142"/>
      <c r="F178" s="142"/>
      <c r="G178" s="142"/>
      <c r="H178" s="142"/>
    </row>
    <row r="179" spans="1:8">
      <c r="A179" s="123">
        <v>1</v>
      </c>
      <c r="B179" s="123">
        <v>44</v>
      </c>
      <c r="C179" s="123">
        <f>C178</f>
        <v>28</v>
      </c>
      <c r="D179" s="123">
        <f>B179-$C$107</f>
        <v>16</v>
      </c>
      <c r="E179" s="123">
        <f>B179/A179</f>
        <v>44</v>
      </c>
      <c r="F179" s="123">
        <f>D179/A179</f>
        <v>16</v>
      </c>
      <c r="G179" s="147">
        <f>D179</f>
        <v>16</v>
      </c>
      <c r="H179" s="129" t="s">
        <v>1177</v>
      </c>
    </row>
    <row r="180" spans="1:8">
      <c r="A180" s="123">
        <v>2</v>
      </c>
      <c r="B180" s="123">
        <v>52</v>
      </c>
      <c r="C180" s="123">
        <f t="shared" ref="C180:C185" si="15">C179</f>
        <v>28</v>
      </c>
      <c r="D180" s="123">
        <f t="shared" ref="D180:D185" si="16">B180-$C$107</f>
        <v>24</v>
      </c>
      <c r="E180" s="123">
        <f t="shared" ref="E180:E185" si="17">B180/A180</f>
        <v>26</v>
      </c>
      <c r="F180" s="144">
        <f t="shared" ref="F180:F185" si="18">D180/A180</f>
        <v>12</v>
      </c>
      <c r="G180" s="123">
        <f>D180-D179</f>
        <v>8</v>
      </c>
      <c r="H180" s="129" t="s">
        <v>1177</v>
      </c>
    </row>
    <row r="181" spans="1:8">
      <c r="A181" s="123">
        <v>3</v>
      </c>
      <c r="B181" s="123">
        <v>64</v>
      </c>
      <c r="C181" s="123">
        <f t="shared" si="15"/>
        <v>28</v>
      </c>
      <c r="D181" s="123">
        <f t="shared" si="16"/>
        <v>36</v>
      </c>
      <c r="E181" s="143">
        <f t="shared" si="17"/>
        <v>21.333333333333332</v>
      </c>
      <c r="F181" s="144">
        <f t="shared" si="18"/>
        <v>12</v>
      </c>
      <c r="G181" s="123">
        <f t="shared" ref="G181:G185" si="19">D181-D180</f>
        <v>12</v>
      </c>
      <c r="H181" s="129" t="s">
        <v>1177</v>
      </c>
    </row>
    <row r="182" spans="1:8">
      <c r="A182" s="123">
        <v>4</v>
      </c>
      <c r="B182" s="123">
        <v>80</v>
      </c>
      <c r="C182" s="123">
        <f t="shared" si="15"/>
        <v>28</v>
      </c>
      <c r="D182" s="123">
        <f t="shared" si="16"/>
        <v>52</v>
      </c>
      <c r="E182" s="146">
        <f t="shared" si="17"/>
        <v>20</v>
      </c>
      <c r="F182" s="123">
        <f t="shared" si="18"/>
        <v>13</v>
      </c>
      <c r="G182" s="147">
        <f t="shared" si="19"/>
        <v>16</v>
      </c>
      <c r="H182" s="129" t="s">
        <v>1177</v>
      </c>
    </row>
    <row r="183" spans="1:8">
      <c r="A183" s="123">
        <v>5</v>
      </c>
      <c r="B183" s="123">
        <v>100</v>
      </c>
      <c r="C183" s="123">
        <f t="shared" si="15"/>
        <v>28</v>
      </c>
      <c r="D183" s="123">
        <f t="shared" si="16"/>
        <v>72</v>
      </c>
      <c r="E183" s="146">
        <f t="shared" si="17"/>
        <v>20</v>
      </c>
      <c r="F183" s="123">
        <f t="shared" si="18"/>
        <v>14.4</v>
      </c>
      <c r="G183" s="123">
        <f t="shared" si="19"/>
        <v>20</v>
      </c>
      <c r="H183" s="129" t="s">
        <v>1178</v>
      </c>
    </row>
    <row r="184" spans="1:8">
      <c r="A184" s="123">
        <v>6</v>
      </c>
      <c r="B184" s="123">
        <v>125</v>
      </c>
      <c r="C184" s="123">
        <f t="shared" si="15"/>
        <v>28</v>
      </c>
      <c r="D184" s="123">
        <f t="shared" si="16"/>
        <v>97</v>
      </c>
      <c r="E184" s="143">
        <f t="shared" si="17"/>
        <v>20.833333333333332</v>
      </c>
      <c r="F184" s="143">
        <f t="shared" si="18"/>
        <v>16.166666666666668</v>
      </c>
      <c r="G184" s="123">
        <f t="shared" si="19"/>
        <v>25</v>
      </c>
      <c r="H184" s="129" t="s">
        <v>1178</v>
      </c>
    </row>
    <row r="185" spans="1:8">
      <c r="A185" s="123">
        <v>7</v>
      </c>
      <c r="B185" s="123">
        <v>155</v>
      </c>
      <c r="C185" s="123">
        <f t="shared" si="15"/>
        <v>28</v>
      </c>
      <c r="D185" s="123">
        <f t="shared" si="16"/>
        <v>127</v>
      </c>
      <c r="E185" s="143">
        <f t="shared" si="17"/>
        <v>22.142857142857142</v>
      </c>
      <c r="F185" s="143">
        <f t="shared" si="18"/>
        <v>18.142857142857142</v>
      </c>
      <c r="G185" s="123">
        <f t="shared" si="19"/>
        <v>30</v>
      </c>
      <c r="H185" s="129" t="s">
        <v>1178</v>
      </c>
    </row>
    <row r="187" spans="1:8">
      <c r="A187" s="1" t="s">
        <v>1169</v>
      </c>
    </row>
    <row r="188" spans="1:8">
      <c r="C188" s="2"/>
      <c r="D188" s="2" t="s">
        <v>1179</v>
      </c>
      <c r="E188" s="113"/>
      <c r="F188" s="113" t="s">
        <v>1180</v>
      </c>
    </row>
    <row r="189" spans="1:8">
      <c r="C189" s="1" t="s">
        <v>1181</v>
      </c>
      <c r="E189" s="1" t="s">
        <v>1173</v>
      </c>
    </row>
    <row r="192" spans="1:8">
      <c r="C192" s="1" t="s">
        <v>1182</v>
      </c>
    </row>
    <row r="193" spans="1:9">
      <c r="C193" s="1" t="s">
        <v>1183</v>
      </c>
    </row>
    <row r="194" spans="1:9">
      <c r="C194" s="1" t="s">
        <v>1184</v>
      </c>
    </row>
    <row r="195" spans="1:9">
      <c r="C195" s="1" t="s">
        <v>1185</v>
      </c>
    </row>
    <row r="196" spans="1:9">
      <c r="C196" s="1" t="s">
        <v>1186</v>
      </c>
    </row>
    <row r="197" spans="1:9">
      <c r="C197" s="1" t="s">
        <v>1187</v>
      </c>
    </row>
    <row r="198" spans="1:9">
      <c r="C198" s="1" t="s">
        <v>1188</v>
      </c>
    </row>
    <row r="199" spans="1:9" ht="17" thickBot="1"/>
    <row r="200" spans="1:9" ht="17" thickBot="1">
      <c r="A200" s="49" t="s">
        <v>1189</v>
      </c>
      <c r="B200" s="50"/>
      <c r="C200" s="50"/>
      <c r="D200" s="50"/>
      <c r="E200" s="50"/>
      <c r="F200" s="50"/>
      <c r="G200" s="50"/>
      <c r="H200" s="51"/>
    </row>
    <row r="201" spans="1:9" ht="17" thickBot="1"/>
    <row r="202" spans="1:9">
      <c r="A202" s="5" t="s">
        <v>1190</v>
      </c>
      <c r="B202" s="6"/>
      <c r="C202" s="6"/>
      <c r="D202" s="6"/>
      <c r="E202" s="6"/>
      <c r="F202" s="6"/>
      <c r="G202" s="6"/>
      <c r="H202" s="7"/>
    </row>
    <row r="203" spans="1:9">
      <c r="A203" s="8" t="s">
        <v>1191</v>
      </c>
      <c r="H203" s="9"/>
    </row>
    <row r="204" spans="1:9" ht="17" thickBot="1">
      <c r="A204" s="10" t="s">
        <v>1192</v>
      </c>
      <c r="B204" s="11"/>
      <c r="C204" s="11"/>
      <c r="D204" s="11"/>
      <c r="E204" s="11"/>
      <c r="F204" s="11"/>
      <c r="G204" s="11"/>
      <c r="H204" s="13"/>
    </row>
    <row r="206" spans="1:9">
      <c r="A206" s="1" t="s">
        <v>1193</v>
      </c>
    </row>
    <row r="208" spans="1:9">
      <c r="A208" s="123"/>
      <c r="B208" s="123"/>
      <c r="C208" s="123"/>
      <c r="D208" s="123"/>
      <c r="E208" s="123" t="s">
        <v>134</v>
      </c>
      <c r="F208" s="123" t="s">
        <v>1103</v>
      </c>
      <c r="G208" s="123"/>
      <c r="H208" s="86" t="s">
        <v>1175</v>
      </c>
      <c r="I208" s="86" t="s">
        <v>1175</v>
      </c>
    </row>
    <row r="209" spans="1:9">
      <c r="A209" s="123" t="s">
        <v>1112</v>
      </c>
      <c r="B209" s="123" t="s">
        <v>134</v>
      </c>
      <c r="C209" s="123" t="s">
        <v>1102</v>
      </c>
      <c r="D209" s="123" t="s">
        <v>1103</v>
      </c>
      <c r="E209" s="123" t="s">
        <v>1113</v>
      </c>
      <c r="F209" s="123" t="s">
        <v>1113</v>
      </c>
      <c r="G209" s="123" t="s">
        <v>224</v>
      </c>
      <c r="H209" s="86" t="s">
        <v>1176</v>
      </c>
      <c r="I209" s="86" t="s">
        <v>1176</v>
      </c>
    </row>
    <row r="210" spans="1:9">
      <c r="A210" s="123" t="s">
        <v>1087</v>
      </c>
      <c r="B210" s="123" t="s">
        <v>1114</v>
      </c>
      <c r="C210" s="123" t="s">
        <v>1083</v>
      </c>
      <c r="D210" s="123" t="s">
        <v>1085</v>
      </c>
      <c r="E210" s="123" t="s">
        <v>1115</v>
      </c>
      <c r="F210" s="123" t="s">
        <v>1116</v>
      </c>
      <c r="G210" s="123" t="s">
        <v>1093</v>
      </c>
      <c r="H210" s="86" t="s">
        <v>1148</v>
      </c>
      <c r="I210" s="86" t="s">
        <v>1149</v>
      </c>
    </row>
    <row r="211" spans="1:9">
      <c r="A211" s="123">
        <v>0</v>
      </c>
      <c r="B211" s="123">
        <v>28</v>
      </c>
      <c r="C211" s="123">
        <f>B211</f>
        <v>28</v>
      </c>
      <c r="D211" s="142"/>
      <c r="E211" s="142"/>
      <c r="F211" s="142"/>
      <c r="G211" s="142"/>
      <c r="H211" s="142"/>
      <c r="I211" s="142"/>
    </row>
    <row r="212" spans="1:9">
      <c r="A212" s="123">
        <v>1</v>
      </c>
      <c r="B212" s="123">
        <v>44</v>
      </c>
      <c r="C212" s="123">
        <f>C211</f>
        <v>28</v>
      </c>
      <c r="D212" s="123">
        <f>B212-$C$107</f>
        <v>16</v>
      </c>
      <c r="E212" s="123">
        <f>B212/A212</f>
        <v>44</v>
      </c>
      <c r="F212" s="123">
        <f>D212/A212</f>
        <v>16</v>
      </c>
      <c r="G212" s="123">
        <f>D212</f>
        <v>16</v>
      </c>
      <c r="H212" s="129" t="s">
        <v>1177</v>
      </c>
      <c r="I212" s="129" t="s">
        <v>1177</v>
      </c>
    </row>
    <row r="213" spans="1:9">
      <c r="A213" s="123">
        <v>2</v>
      </c>
      <c r="B213" s="123">
        <v>52</v>
      </c>
      <c r="C213" s="123">
        <f t="shared" ref="C213:C218" si="20">C212</f>
        <v>28</v>
      </c>
      <c r="D213" s="123">
        <f t="shared" ref="D213:D218" si="21">B213-$C$107</f>
        <v>24</v>
      </c>
      <c r="E213" s="123">
        <f t="shared" ref="E213:E218" si="22">B213/A213</f>
        <v>26</v>
      </c>
      <c r="F213" s="144">
        <f t="shared" ref="F213:F218" si="23">D213/A213</f>
        <v>12</v>
      </c>
      <c r="G213" s="123">
        <f>D213-D212</f>
        <v>8</v>
      </c>
      <c r="H213" s="129" t="s">
        <v>1177</v>
      </c>
      <c r="I213" s="129" t="s">
        <v>1177</v>
      </c>
    </row>
    <row r="214" spans="1:9">
      <c r="A214" s="123">
        <v>3</v>
      </c>
      <c r="B214" s="123">
        <v>64</v>
      </c>
      <c r="C214" s="123">
        <f t="shared" si="20"/>
        <v>28</v>
      </c>
      <c r="D214" s="123">
        <f t="shared" si="21"/>
        <v>36</v>
      </c>
      <c r="E214" s="143">
        <f t="shared" si="22"/>
        <v>21.333333333333332</v>
      </c>
      <c r="F214" s="144">
        <f t="shared" si="23"/>
        <v>12</v>
      </c>
      <c r="G214" s="123">
        <f t="shared" ref="G214:G218" si="24">D214-D213</f>
        <v>12</v>
      </c>
      <c r="H214" s="129" t="s">
        <v>1177</v>
      </c>
      <c r="I214" s="129" t="s">
        <v>1177</v>
      </c>
    </row>
    <row r="215" spans="1:9">
      <c r="A215" s="123">
        <v>4</v>
      </c>
      <c r="B215" s="123">
        <v>80</v>
      </c>
      <c r="C215" s="123">
        <f t="shared" si="20"/>
        <v>28</v>
      </c>
      <c r="D215" s="123">
        <f t="shared" si="21"/>
        <v>52</v>
      </c>
      <c r="E215" s="146">
        <f t="shared" si="22"/>
        <v>20</v>
      </c>
      <c r="F215" s="123">
        <f t="shared" si="23"/>
        <v>13</v>
      </c>
      <c r="G215" s="123">
        <f t="shared" si="24"/>
        <v>16</v>
      </c>
      <c r="H215" s="129" t="s">
        <v>1177</v>
      </c>
      <c r="I215" s="129" t="s">
        <v>1177</v>
      </c>
    </row>
    <row r="216" spans="1:9">
      <c r="A216" s="77">
        <v>5</v>
      </c>
      <c r="B216" s="77">
        <v>100</v>
      </c>
      <c r="C216" s="77">
        <f t="shared" si="20"/>
        <v>28</v>
      </c>
      <c r="D216" s="77">
        <f t="shared" si="21"/>
        <v>72</v>
      </c>
      <c r="E216" s="148">
        <f t="shared" si="22"/>
        <v>20</v>
      </c>
      <c r="F216" s="77">
        <f t="shared" si="23"/>
        <v>14.4</v>
      </c>
      <c r="G216" s="77">
        <f t="shared" si="24"/>
        <v>20</v>
      </c>
      <c r="H216" s="149" t="s">
        <v>1177</v>
      </c>
      <c r="I216" s="149" t="s">
        <v>1177</v>
      </c>
    </row>
    <row r="217" spans="1:9">
      <c r="A217" s="123">
        <v>6</v>
      </c>
      <c r="B217" s="123">
        <v>125</v>
      </c>
      <c r="C217" s="123">
        <f t="shared" si="20"/>
        <v>28</v>
      </c>
      <c r="D217" s="123">
        <f t="shared" si="21"/>
        <v>97</v>
      </c>
      <c r="E217" s="143">
        <f t="shared" si="22"/>
        <v>20.833333333333332</v>
      </c>
      <c r="F217" s="143">
        <f t="shared" si="23"/>
        <v>16.166666666666668</v>
      </c>
      <c r="G217" s="123">
        <f t="shared" si="24"/>
        <v>25</v>
      </c>
      <c r="H217" s="129" t="s">
        <v>1178</v>
      </c>
      <c r="I217" s="129" t="s">
        <v>1178</v>
      </c>
    </row>
    <row r="218" spans="1:9">
      <c r="A218" s="123">
        <v>7</v>
      </c>
      <c r="B218" s="123">
        <v>155</v>
      </c>
      <c r="C218" s="123">
        <f t="shared" si="20"/>
        <v>28</v>
      </c>
      <c r="D218" s="123">
        <f t="shared" si="21"/>
        <v>127</v>
      </c>
      <c r="E218" s="143">
        <f t="shared" si="22"/>
        <v>22.142857142857142</v>
      </c>
      <c r="F218" s="143">
        <f t="shared" si="23"/>
        <v>18.142857142857142</v>
      </c>
      <c r="G218" s="123">
        <f t="shared" si="24"/>
        <v>30</v>
      </c>
      <c r="H218" s="129" t="s">
        <v>1178</v>
      </c>
      <c r="I218" s="129" t="s">
        <v>1178</v>
      </c>
    </row>
    <row r="220" spans="1:9">
      <c r="C220" s="2"/>
      <c r="D220" s="2" t="s">
        <v>1194</v>
      </c>
      <c r="E220" s="113"/>
      <c r="F220" s="113" t="s">
        <v>1195</v>
      </c>
    </row>
    <row r="221" spans="1:9">
      <c r="C221" s="1" t="s">
        <v>1181</v>
      </c>
      <c r="E221" s="1" t="s">
        <v>1196</v>
      </c>
    </row>
    <row r="224" spans="1:9">
      <c r="C224" s="1" t="s">
        <v>1197</v>
      </c>
      <c r="E224" s="1" t="s">
        <v>1198</v>
      </c>
    </row>
    <row r="225" spans="1:8">
      <c r="C225" s="1" t="s">
        <v>1199</v>
      </c>
      <c r="E225" s="1" t="s">
        <v>1200</v>
      </c>
    </row>
    <row r="226" spans="1:8">
      <c r="C226" s="1" t="s">
        <v>1201</v>
      </c>
      <c r="E226" s="1" t="s">
        <v>1202</v>
      </c>
    </row>
    <row r="227" spans="1:8">
      <c r="C227" s="1" t="s">
        <v>1203</v>
      </c>
      <c r="E227" s="1" t="s">
        <v>1204</v>
      </c>
    </row>
    <row r="228" spans="1:8">
      <c r="C228" s="1" t="s">
        <v>1205</v>
      </c>
    </row>
    <row r="229" spans="1:8">
      <c r="C229" s="1" t="s">
        <v>1206</v>
      </c>
    </row>
    <row r="230" spans="1:8">
      <c r="C230" s="1" t="s">
        <v>1207</v>
      </c>
    </row>
    <row r="234" spans="1:8">
      <c r="A234" s="16" t="s">
        <v>1208</v>
      </c>
      <c r="B234" s="2"/>
      <c r="C234" s="2"/>
      <c r="D234" s="2"/>
      <c r="E234" s="2"/>
      <c r="F234" s="2"/>
      <c r="G234" s="2"/>
      <c r="H234" s="2"/>
    </row>
    <row r="235" spans="1:8">
      <c r="A235" s="1" t="s">
        <v>1209</v>
      </c>
    </row>
    <row r="236" spans="1:8">
      <c r="A236" s="1" t="s">
        <v>1210</v>
      </c>
    </row>
    <row r="237" spans="1:8">
      <c r="A237" s="1" t="s">
        <v>1211</v>
      </c>
    </row>
    <row r="238" spans="1:8">
      <c r="A238" s="1" t="s">
        <v>1212</v>
      </c>
    </row>
    <row r="240" spans="1:8">
      <c r="C240" s="43" t="s">
        <v>1093</v>
      </c>
      <c r="F240" s="3" t="s">
        <v>2359</v>
      </c>
    </row>
    <row r="241" spans="1:8">
      <c r="F241" s="3" t="s">
        <v>1213</v>
      </c>
    </row>
    <row r="243" spans="1:8">
      <c r="H243" s="1" t="s">
        <v>2360</v>
      </c>
    </row>
    <row r="244" spans="1:8">
      <c r="H244" s="1" t="s">
        <v>2361</v>
      </c>
    </row>
    <row r="245" spans="1:8">
      <c r="H245" s="1" t="s">
        <v>2362</v>
      </c>
    </row>
    <row r="246" spans="1:8">
      <c r="H246" s="1" t="s">
        <v>2363</v>
      </c>
    </row>
    <row r="248" spans="1:8">
      <c r="H248" s="1" t="s">
        <v>2364</v>
      </c>
    </row>
    <row r="250" spans="1:8">
      <c r="H250" s="1" t="s">
        <v>2365</v>
      </c>
    </row>
    <row r="252" spans="1:8">
      <c r="H252" s="1" t="s">
        <v>2366</v>
      </c>
    </row>
    <row r="253" spans="1:8">
      <c r="A253" s="1" t="s">
        <v>1087</v>
      </c>
      <c r="H253" s="1" t="s">
        <v>2367</v>
      </c>
    </row>
    <row r="255" spans="1:8">
      <c r="H255" s="1" t="s">
        <v>2368</v>
      </c>
    </row>
    <row r="256" spans="1:8">
      <c r="H256" s="1" t="s">
        <v>2369</v>
      </c>
    </row>
    <row r="260" spans="1:9" ht="17" thickBot="1"/>
    <row r="261" spans="1:9" ht="17" thickBot="1">
      <c r="A261" s="476" t="s">
        <v>1214</v>
      </c>
      <c r="B261" s="477"/>
      <c r="C261" s="477"/>
      <c r="D261" s="477"/>
      <c r="E261" s="477"/>
      <c r="F261" s="477"/>
      <c r="G261" s="477"/>
      <c r="H261" s="478"/>
    </row>
    <row r="263" spans="1:9">
      <c r="A263" s="16" t="s">
        <v>1215</v>
      </c>
      <c r="B263" s="16"/>
      <c r="C263" s="16"/>
      <c r="D263" s="16"/>
      <c r="E263" s="16"/>
      <c r="F263" s="16"/>
      <c r="G263" s="16"/>
      <c r="H263" s="497" t="s">
        <v>5164</v>
      </c>
      <c r="I263" s="497"/>
    </row>
    <row r="264" spans="1:9">
      <c r="A264" s="1" t="s">
        <v>1216</v>
      </c>
      <c r="H264" s="497" t="s">
        <v>5165</v>
      </c>
      <c r="I264" s="497"/>
    </row>
    <row r="265" spans="1:9">
      <c r="A265" s="1" t="s">
        <v>1217</v>
      </c>
      <c r="H265" s="497" t="s">
        <v>5166</v>
      </c>
      <c r="I265" s="497"/>
    </row>
    <row r="266" spans="1:9">
      <c r="A266" s="1" t="s">
        <v>1218</v>
      </c>
    </row>
    <row r="267" spans="1:9">
      <c r="A267" s="1" t="s">
        <v>1219</v>
      </c>
    </row>
    <row r="268" spans="1:9">
      <c r="A268" s="1" t="s">
        <v>1220</v>
      </c>
    </row>
    <row r="269" spans="1:9">
      <c r="A269" s="1" t="s">
        <v>1221</v>
      </c>
    </row>
    <row r="271" spans="1:9">
      <c r="A271" s="1" t="s">
        <v>341</v>
      </c>
    </row>
    <row r="273" spans="1:7">
      <c r="A273" s="4" t="s">
        <v>3419</v>
      </c>
    </row>
    <row r="274" spans="1:7">
      <c r="A274" s="1" t="s">
        <v>3418</v>
      </c>
    </row>
    <row r="275" spans="1:7">
      <c r="B275" s="1" t="s">
        <v>3413</v>
      </c>
      <c r="E275" s="1" t="s">
        <v>3415</v>
      </c>
    </row>
    <row r="276" spans="1:7">
      <c r="B276" s="1" t="s">
        <v>3414</v>
      </c>
      <c r="E276" s="1" t="s">
        <v>3416</v>
      </c>
    </row>
    <row r="277" spans="1:7">
      <c r="E277" s="1" t="s">
        <v>3417</v>
      </c>
    </row>
    <row r="278" spans="1:7">
      <c r="B278" s="71" t="s">
        <v>1093</v>
      </c>
      <c r="E278" s="3" t="s">
        <v>1213</v>
      </c>
    </row>
    <row r="281" spans="1:7">
      <c r="G281" s="1" t="s">
        <v>3421</v>
      </c>
    </row>
    <row r="282" spans="1:7">
      <c r="G282" s="1" t="s">
        <v>3422</v>
      </c>
    </row>
    <row r="283" spans="1:7">
      <c r="G283" s="1" t="s">
        <v>3423</v>
      </c>
    </row>
    <row r="288" spans="1:7">
      <c r="A288" s="4" t="s">
        <v>3420</v>
      </c>
    </row>
    <row r="289" spans="1:8">
      <c r="A289" s="1" t="s">
        <v>3424</v>
      </c>
    </row>
    <row r="291" spans="1:8">
      <c r="A291" s="4" t="s">
        <v>3425</v>
      </c>
    </row>
    <row r="292" spans="1:8">
      <c r="A292" s="1" t="s">
        <v>3426</v>
      </c>
    </row>
    <row r="293" spans="1:8">
      <c r="A293" s="1" t="s">
        <v>3427</v>
      </c>
      <c r="E293" s="1" t="s">
        <v>3411</v>
      </c>
      <c r="F293" s="1" t="s">
        <v>3428</v>
      </c>
    </row>
    <row r="294" spans="1:8">
      <c r="A294" s="1" t="s">
        <v>3429</v>
      </c>
    </row>
    <row r="296" spans="1:8">
      <c r="A296" s="1" t="s">
        <v>3430</v>
      </c>
    </row>
    <row r="297" spans="1:8">
      <c r="A297" s="1" t="s">
        <v>3431</v>
      </c>
    </row>
    <row r="299" spans="1:8">
      <c r="A299" s="16" t="s">
        <v>1222</v>
      </c>
      <c r="B299" s="2"/>
    </row>
    <row r="301" spans="1:8">
      <c r="A301" s="16" t="s">
        <v>1223</v>
      </c>
      <c r="B301" s="16"/>
      <c r="C301" s="16"/>
      <c r="D301" s="16"/>
      <c r="E301" s="16"/>
      <c r="F301" s="16"/>
      <c r="G301" s="16"/>
      <c r="H301" s="16"/>
    </row>
    <row r="302" spans="1:8">
      <c r="A302" s="1" t="s">
        <v>1224</v>
      </c>
    </row>
    <row r="303" spans="1:8">
      <c r="E303" s="3"/>
      <c r="F303" s="3"/>
      <c r="G303" s="3"/>
    </row>
    <row r="304" spans="1:8">
      <c r="A304" s="15" t="s">
        <v>1087</v>
      </c>
      <c r="B304" s="15" t="s">
        <v>1114</v>
      </c>
      <c r="C304" s="3"/>
      <c r="D304" s="3"/>
      <c r="E304" s="3"/>
      <c r="F304" s="3"/>
      <c r="G304" s="3"/>
    </row>
    <row r="305" spans="1:8">
      <c r="A305" s="15">
        <v>0</v>
      </c>
      <c r="B305" s="15">
        <v>70</v>
      </c>
      <c r="C305" s="3"/>
      <c r="D305" s="3"/>
      <c r="E305" s="3"/>
      <c r="F305" s="3"/>
      <c r="G305" s="3"/>
      <c r="H305" s="3"/>
    </row>
    <row r="306" spans="1:8">
      <c r="A306" s="15">
        <v>1</v>
      </c>
      <c r="B306" s="15">
        <v>170</v>
      </c>
      <c r="C306" s="3"/>
      <c r="D306" s="3"/>
      <c r="E306" s="3"/>
      <c r="F306" s="3"/>
      <c r="G306" s="3"/>
    </row>
    <row r="307" spans="1:8">
      <c r="A307" s="15">
        <v>2</v>
      </c>
      <c r="B307" s="15">
        <v>290</v>
      </c>
      <c r="C307" s="3"/>
      <c r="D307" s="3"/>
      <c r="E307" s="3"/>
      <c r="F307" s="3"/>
      <c r="G307" s="3"/>
    </row>
    <row r="308" spans="1:8">
      <c r="A308" s="15">
        <v>3</v>
      </c>
      <c r="B308" s="15">
        <v>390</v>
      </c>
      <c r="C308" s="3"/>
      <c r="D308" s="3"/>
      <c r="E308" s="3"/>
      <c r="F308" s="310"/>
      <c r="G308" s="3"/>
    </row>
    <row r="309" spans="1:8">
      <c r="A309" s="15">
        <v>4</v>
      </c>
      <c r="B309" s="15">
        <v>450</v>
      </c>
      <c r="C309" s="3"/>
      <c r="D309" s="3"/>
      <c r="E309" s="3"/>
      <c r="F309" s="3"/>
      <c r="G309" s="3"/>
    </row>
    <row r="311" spans="1:8">
      <c r="A311" s="1" t="s">
        <v>1225</v>
      </c>
    </row>
    <row r="312" spans="1:8">
      <c r="A312" s="1" t="s">
        <v>1226</v>
      </c>
    </row>
    <row r="313" spans="1:8">
      <c r="A313" s="1" t="s">
        <v>1227</v>
      </c>
    </row>
    <row r="314" spans="1:8">
      <c r="A314" s="1" t="s">
        <v>1228</v>
      </c>
    </row>
    <row r="315" spans="1:8">
      <c r="A315" s="1" t="s">
        <v>1229</v>
      </c>
    </row>
    <row r="316" spans="1:8">
      <c r="A316" s="1" t="s">
        <v>1221</v>
      </c>
    </row>
    <row r="318" spans="1:8">
      <c r="A318" s="1" t="s">
        <v>341</v>
      </c>
      <c r="E318" s="15" t="s">
        <v>1121</v>
      </c>
      <c r="F318" s="15" t="s">
        <v>1122</v>
      </c>
    </row>
    <row r="319" spans="1:8">
      <c r="D319" s="15" t="s">
        <v>1123</v>
      </c>
      <c r="E319" s="15" t="s">
        <v>134</v>
      </c>
      <c r="F319" s="15" t="s">
        <v>1103</v>
      </c>
      <c r="G319" s="15" t="s">
        <v>1230</v>
      </c>
    </row>
    <row r="320" spans="1:8">
      <c r="A320" s="15" t="s">
        <v>1231</v>
      </c>
      <c r="B320" s="15" t="s">
        <v>134</v>
      </c>
      <c r="C320" s="15" t="s">
        <v>1102</v>
      </c>
      <c r="D320" s="15" t="s">
        <v>1103</v>
      </c>
      <c r="E320" s="15" t="s">
        <v>1113</v>
      </c>
      <c r="F320" s="15" t="s">
        <v>1113</v>
      </c>
      <c r="G320" s="15" t="s">
        <v>1232</v>
      </c>
    </row>
    <row r="321" spans="1:8">
      <c r="A321" s="15" t="s">
        <v>1087</v>
      </c>
      <c r="B321" s="150" t="s">
        <v>1114</v>
      </c>
      <c r="C321" s="15" t="s">
        <v>1083</v>
      </c>
      <c r="D321" s="15" t="s">
        <v>1085</v>
      </c>
      <c r="E321" s="15" t="s">
        <v>1115</v>
      </c>
      <c r="F321" s="15" t="s">
        <v>1116</v>
      </c>
      <c r="G321" s="15" t="s">
        <v>1093</v>
      </c>
    </row>
    <row r="322" spans="1:8">
      <c r="A322" s="15">
        <v>0</v>
      </c>
      <c r="B322" s="150">
        <v>70</v>
      </c>
      <c r="C322" s="15">
        <f>B322</f>
        <v>70</v>
      </c>
      <c r="D322" s="151"/>
      <c r="E322" s="151"/>
      <c r="F322" s="151"/>
      <c r="G322" s="151"/>
    </row>
    <row r="323" spans="1:8">
      <c r="A323" s="15">
        <v>1</v>
      </c>
      <c r="B323" s="150">
        <v>170</v>
      </c>
      <c r="C323" s="15">
        <f>C322</f>
        <v>70</v>
      </c>
      <c r="D323" s="15">
        <f>B323-C323</f>
        <v>100</v>
      </c>
      <c r="E323" s="15">
        <f>B323/A323</f>
        <v>170</v>
      </c>
      <c r="F323" s="15">
        <f>D323/A323</f>
        <v>100</v>
      </c>
      <c r="G323" s="15">
        <f>B323-B322</f>
        <v>100</v>
      </c>
    </row>
    <row r="324" spans="1:8">
      <c r="A324" s="15">
        <v>2</v>
      </c>
      <c r="B324" s="150">
        <v>290</v>
      </c>
      <c r="C324" s="15">
        <f>C323</f>
        <v>70</v>
      </c>
      <c r="D324" s="15">
        <f>B324-C324</f>
        <v>220</v>
      </c>
      <c r="E324" s="15">
        <f>B324/A324</f>
        <v>145</v>
      </c>
      <c r="F324" s="15">
        <f>D324/A324</f>
        <v>110</v>
      </c>
      <c r="G324" s="15">
        <f>B324-B323</f>
        <v>120</v>
      </c>
    </row>
    <row r="325" spans="1:8">
      <c r="A325" s="15">
        <v>3</v>
      </c>
      <c r="B325" s="150">
        <v>390</v>
      </c>
      <c r="C325" s="15">
        <f>C324</f>
        <v>70</v>
      </c>
      <c r="D325" s="15">
        <f>B325-C325</f>
        <v>320</v>
      </c>
      <c r="E325" s="15">
        <f>B325/A325</f>
        <v>130</v>
      </c>
      <c r="F325" s="152">
        <f t="shared" ref="F325:F326" si="25">D325/A325</f>
        <v>106.66666666666667</v>
      </c>
      <c r="G325" s="15">
        <f>B325-B324</f>
        <v>100</v>
      </c>
    </row>
    <row r="326" spans="1:8">
      <c r="A326" s="15">
        <v>4</v>
      </c>
      <c r="B326" s="150">
        <v>450</v>
      </c>
      <c r="C326" s="15">
        <f>C325</f>
        <v>70</v>
      </c>
      <c r="D326" s="15">
        <f>B326-C326</f>
        <v>380</v>
      </c>
      <c r="E326" s="154">
        <f>B326/A326</f>
        <v>112.5</v>
      </c>
      <c r="F326" s="153">
        <f t="shared" si="25"/>
        <v>95</v>
      </c>
      <c r="G326" s="15">
        <f>B326-B325</f>
        <v>60</v>
      </c>
    </row>
    <row r="328" spans="1:8">
      <c r="A328" s="1" t="s">
        <v>1233</v>
      </c>
      <c r="B328" s="1" t="s">
        <v>1234</v>
      </c>
      <c r="D328" s="1" t="s">
        <v>1235</v>
      </c>
      <c r="E328" s="1" t="s">
        <v>1236</v>
      </c>
    </row>
    <row r="329" spans="1:8">
      <c r="D329" s="1" t="s">
        <v>1237</v>
      </c>
      <c r="E329" s="1" t="s">
        <v>1238</v>
      </c>
    </row>
    <row r="331" spans="1:8">
      <c r="A331" s="4" t="s">
        <v>1239</v>
      </c>
    </row>
    <row r="333" spans="1:8">
      <c r="A333" s="16" t="s">
        <v>1240</v>
      </c>
      <c r="B333" s="16"/>
      <c r="C333" s="16"/>
      <c r="D333" s="16"/>
      <c r="E333" s="16"/>
      <c r="F333" s="497" t="s">
        <v>5167</v>
      </c>
      <c r="G333" s="16"/>
      <c r="H333" s="16"/>
    </row>
    <row r="334" spans="1:8">
      <c r="A334" s="1" t="s">
        <v>1241</v>
      </c>
    </row>
    <row r="335" spans="1:8">
      <c r="A335" s="1" t="s">
        <v>1242</v>
      </c>
    </row>
    <row r="336" spans="1:8">
      <c r="A336" s="1" t="s">
        <v>1243</v>
      </c>
    </row>
    <row r="337" spans="1:9">
      <c r="A337" s="1" t="s">
        <v>1244</v>
      </c>
      <c r="F337" s="1" t="s">
        <v>2371</v>
      </c>
      <c r="H337" s="1" t="s">
        <v>2370</v>
      </c>
      <c r="I337" s="3" t="s">
        <v>2374</v>
      </c>
    </row>
    <row r="338" spans="1:9">
      <c r="A338" s="1" t="s">
        <v>1245</v>
      </c>
      <c r="F338" s="1" t="s">
        <v>2373</v>
      </c>
      <c r="H338" s="1" t="s">
        <v>2372</v>
      </c>
      <c r="I338" s="3" t="s">
        <v>2375</v>
      </c>
    </row>
    <row r="339" spans="1:9">
      <c r="A339" s="1" t="s">
        <v>1246</v>
      </c>
    </row>
    <row r="340" spans="1:9">
      <c r="A340" s="1" t="s">
        <v>1221</v>
      </c>
    </row>
    <row r="342" spans="1:9">
      <c r="A342" s="1" t="s">
        <v>341</v>
      </c>
    </row>
    <row r="344" spans="1:9">
      <c r="C344" s="2" t="s">
        <v>1247</v>
      </c>
      <c r="D344" s="2"/>
      <c r="E344" s="113" t="s">
        <v>1248</v>
      </c>
      <c r="F344" s="113"/>
    </row>
    <row r="345" spans="1:9">
      <c r="C345" s="467" t="s">
        <v>1166</v>
      </c>
      <c r="D345" s="467"/>
      <c r="E345" s="468" t="s">
        <v>1167</v>
      </c>
      <c r="F345" s="468"/>
    </row>
    <row r="346" spans="1:9">
      <c r="C346" s="1" t="s">
        <v>1249</v>
      </c>
      <c r="E346" s="1" t="s">
        <v>1250</v>
      </c>
    </row>
    <row r="347" spans="1:9">
      <c r="C347" s="1" t="s">
        <v>1251</v>
      </c>
      <c r="E347" s="1" t="s">
        <v>1252</v>
      </c>
    </row>
    <row r="348" spans="1:9">
      <c r="C348" s="1" t="s">
        <v>1253</v>
      </c>
      <c r="E348" s="1" t="s">
        <v>1254</v>
      </c>
    </row>
    <row r="349" spans="1:9">
      <c r="C349" s="1" t="s">
        <v>1255</v>
      </c>
      <c r="E349" s="1" t="s">
        <v>1256</v>
      </c>
    </row>
    <row r="350" spans="1:9">
      <c r="C350" s="1" t="s">
        <v>1181</v>
      </c>
      <c r="E350" s="1" t="s">
        <v>1257</v>
      </c>
    </row>
    <row r="351" spans="1:9">
      <c r="E351" s="1" t="s">
        <v>1173</v>
      </c>
    </row>
    <row r="353" spans="1:8">
      <c r="A353" s="4" t="s">
        <v>1258</v>
      </c>
    </row>
    <row r="355" spans="1:8">
      <c r="A355" s="16" t="s">
        <v>1259</v>
      </c>
      <c r="B355" s="16"/>
      <c r="C355" s="16"/>
      <c r="D355" s="16"/>
      <c r="E355" s="16"/>
      <c r="F355" s="16"/>
      <c r="G355" s="16"/>
      <c r="H355" s="16"/>
    </row>
    <row r="356" spans="1:8">
      <c r="A356" s="1" t="s">
        <v>1224</v>
      </c>
    </row>
    <row r="358" spans="1:8">
      <c r="A358" s="15" t="s">
        <v>1087</v>
      </c>
      <c r="B358" s="15" t="s">
        <v>1114</v>
      </c>
      <c r="E358" s="3" t="s">
        <v>1115</v>
      </c>
      <c r="F358" s="3" t="s">
        <v>1116</v>
      </c>
      <c r="G358" s="3" t="s">
        <v>1093</v>
      </c>
    </row>
    <row r="359" spans="1:8">
      <c r="A359" s="15">
        <v>0</v>
      </c>
      <c r="B359" s="15">
        <v>7</v>
      </c>
      <c r="E359" s="309"/>
      <c r="F359" s="309"/>
      <c r="G359" s="309"/>
    </row>
    <row r="360" spans="1:8">
      <c r="A360" s="15">
        <v>1</v>
      </c>
      <c r="B360" s="15">
        <v>15</v>
      </c>
      <c r="E360" s="3">
        <f>B360/A360</f>
        <v>15</v>
      </c>
      <c r="F360" s="3">
        <f>(B360-7)/A360</f>
        <v>8</v>
      </c>
      <c r="G360" s="3">
        <f>B360-B359</f>
        <v>8</v>
      </c>
    </row>
    <row r="361" spans="1:8">
      <c r="A361" s="15">
        <v>2</v>
      </c>
      <c r="B361" s="15">
        <v>22</v>
      </c>
      <c r="E361" s="3">
        <f t="shared" ref="E361:E366" si="26">B361/A361</f>
        <v>11</v>
      </c>
      <c r="F361" s="3">
        <f t="shared" ref="F361:F366" si="27">(B361-7)/A361</f>
        <v>7.5</v>
      </c>
      <c r="G361" s="3">
        <f t="shared" ref="G361:G366" si="28">B361-B360</f>
        <v>7</v>
      </c>
    </row>
    <row r="362" spans="1:8">
      <c r="A362" s="15">
        <v>3</v>
      </c>
      <c r="B362" s="15">
        <v>27</v>
      </c>
      <c r="E362" s="3">
        <f t="shared" si="26"/>
        <v>9</v>
      </c>
      <c r="F362" s="3">
        <f t="shared" si="27"/>
        <v>6.666666666666667</v>
      </c>
      <c r="G362" s="3">
        <f t="shared" si="28"/>
        <v>5</v>
      </c>
    </row>
    <row r="363" spans="1:8">
      <c r="A363" s="15">
        <v>4</v>
      </c>
      <c r="B363" s="15">
        <v>29</v>
      </c>
      <c r="E363" s="3">
        <f t="shared" si="26"/>
        <v>7.25</v>
      </c>
      <c r="F363" s="3">
        <f t="shared" si="27"/>
        <v>5.5</v>
      </c>
      <c r="G363" s="3">
        <f t="shared" si="28"/>
        <v>2</v>
      </c>
    </row>
    <row r="364" spans="1:8" ht="17" thickBot="1">
      <c r="A364" s="273">
        <v>5</v>
      </c>
      <c r="B364" s="15">
        <v>33</v>
      </c>
      <c r="E364" s="367">
        <f t="shared" si="26"/>
        <v>6.6</v>
      </c>
      <c r="F364" s="19">
        <f t="shared" si="27"/>
        <v>5.2</v>
      </c>
      <c r="G364" s="3">
        <f t="shared" si="28"/>
        <v>4</v>
      </c>
    </row>
    <row r="365" spans="1:8" ht="17" thickBot="1">
      <c r="A365" s="311">
        <v>6</v>
      </c>
      <c r="B365" s="312">
        <v>40</v>
      </c>
      <c r="E365" s="3">
        <f t="shared" si="26"/>
        <v>6.666666666666667</v>
      </c>
      <c r="F365" s="3">
        <f t="shared" si="27"/>
        <v>5.5</v>
      </c>
      <c r="G365" s="368">
        <f t="shared" si="28"/>
        <v>7</v>
      </c>
    </row>
    <row r="366" spans="1:8">
      <c r="A366" s="306">
        <v>7</v>
      </c>
      <c r="B366" s="15">
        <v>50</v>
      </c>
      <c r="E366" s="3">
        <f t="shared" si="26"/>
        <v>7.1428571428571432</v>
      </c>
      <c r="F366" s="3">
        <f t="shared" si="27"/>
        <v>6.1428571428571432</v>
      </c>
      <c r="G366" s="3">
        <f t="shared" si="28"/>
        <v>10</v>
      </c>
    </row>
    <row r="368" spans="1:8">
      <c r="A368" s="1" t="s">
        <v>1260</v>
      </c>
    </row>
    <row r="369" spans="1:7">
      <c r="A369" s="1" t="s">
        <v>1261</v>
      </c>
    </row>
    <row r="370" spans="1:7">
      <c r="A370" s="1" t="s">
        <v>1262</v>
      </c>
    </row>
    <row r="371" spans="1:7">
      <c r="A371" s="1" t="s">
        <v>1263</v>
      </c>
    </row>
    <row r="372" spans="1:7">
      <c r="A372" s="1" t="s">
        <v>1264</v>
      </c>
    </row>
    <row r="373" spans="1:7">
      <c r="A373" s="1" t="s">
        <v>1221</v>
      </c>
    </row>
    <row r="375" spans="1:7">
      <c r="A375" s="1" t="s">
        <v>341</v>
      </c>
    </row>
    <row r="377" spans="1:7">
      <c r="A377" s="15" t="s">
        <v>1087</v>
      </c>
      <c r="B377" s="15" t="s">
        <v>1114</v>
      </c>
      <c r="C377" s="15" t="s">
        <v>1083</v>
      </c>
      <c r="D377" s="15" t="s">
        <v>1085</v>
      </c>
      <c r="E377" s="15" t="s">
        <v>1115</v>
      </c>
      <c r="F377" s="15" t="s">
        <v>1116</v>
      </c>
      <c r="G377" s="15" t="s">
        <v>1093</v>
      </c>
    </row>
    <row r="378" spans="1:7">
      <c r="A378" s="15">
        <v>0</v>
      </c>
      <c r="B378" s="15">
        <v>7</v>
      </c>
      <c r="C378" s="15">
        <f>B378</f>
        <v>7</v>
      </c>
      <c r="D378" s="151"/>
      <c r="E378" s="151"/>
      <c r="F378" s="151"/>
      <c r="G378" s="151"/>
    </row>
    <row r="379" spans="1:7">
      <c r="A379" s="15">
        <v>1</v>
      </c>
      <c r="B379" s="15">
        <v>15</v>
      </c>
      <c r="C379" s="15">
        <f>C378</f>
        <v>7</v>
      </c>
      <c r="D379" s="15">
        <f>B379-C379</f>
        <v>8</v>
      </c>
      <c r="E379" s="15">
        <f>B379/A379</f>
        <v>15</v>
      </c>
      <c r="F379" s="15">
        <f>D379/A379</f>
        <v>8</v>
      </c>
      <c r="G379" s="15">
        <f>B379-B378</f>
        <v>8</v>
      </c>
    </row>
    <row r="380" spans="1:7">
      <c r="A380" s="15">
        <v>2</v>
      </c>
      <c r="B380" s="15">
        <v>22</v>
      </c>
      <c r="C380" s="15">
        <f t="shared" ref="C380:C385" si="29">C379</f>
        <v>7</v>
      </c>
      <c r="D380" s="15">
        <f t="shared" ref="D380:D385" si="30">B380-C380</f>
        <v>15</v>
      </c>
      <c r="E380" s="15">
        <f t="shared" ref="E380:E385" si="31">B380/A380</f>
        <v>11</v>
      </c>
      <c r="F380" s="15">
        <f t="shared" ref="F380:F385" si="32">D380/A380</f>
        <v>7.5</v>
      </c>
      <c r="G380" s="156">
        <f t="shared" ref="G380:G385" si="33">B380-B379</f>
        <v>7</v>
      </c>
    </row>
    <row r="381" spans="1:7">
      <c r="A381" s="15">
        <v>3</v>
      </c>
      <c r="B381" s="15">
        <v>27</v>
      </c>
      <c r="C381" s="15">
        <f t="shared" si="29"/>
        <v>7</v>
      </c>
      <c r="D381" s="15">
        <f t="shared" si="30"/>
        <v>20</v>
      </c>
      <c r="E381" s="15">
        <f t="shared" si="31"/>
        <v>9</v>
      </c>
      <c r="F381" s="152">
        <f t="shared" si="32"/>
        <v>6.666666666666667</v>
      </c>
      <c r="G381" s="15">
        <f t="shared" si="33"/>
        <v>5</v>
      </c>
    </row>
    <row r="382" spans="1:7">
      <c r="A382" s="15">
        <v>4</v>
      </c>
      <c r="B382" s="15">
        <v>29</v>
      </c>
      <c r="C382" s="15">
        <f t="shared" si="29"/>
        <v>7</v>
      </c>
      <c r="D382" s="15">
        <f t="shared" si="30"/>
        <v>22</v>
      </c>
      <c r="E382" s="15">
        <f t="shared" si="31"/>
        <v>7.25</v>
      </c>
      <c r="F382" s="15">
        <f t="shared" si="32"/>
        <v>5.5</v>
      </c>
      <c r="G382" s="15">
        <f t="shared" si="33"/>
        <v>2</v>
      </c>
    </row>
    <row r="383" spans="1:7">
      <c r="A383" s="15">
        <v>5</v>
      </c>
      <c r="B383" s="15">
        <v>33</v>
      </c>
      <c r="C383" s="15">
        <f t="shared" si="29"/>
        <v>7</v>
      </c>
      <c r="D383" s="15">
        <f t="shared" si="30"/>
        <v>26</v>
      </c>
      <c r="E383" s="155">
        <f t="shared" si="31"/>
        <v>6.6</v>
      </c>
      <c r="F383" s="153">
        <f t="shared" si="32"/>
        <v>5.2</v>
      </c>
      <c r="G383" s="15">
        <f t="shared" si="33"/>
        <v>4</v>
      </c>
    </row>
    <row r="384" spans="1:7">
      <c r="A384" s="15">
        <v>6</v>
      </c>
      <c r="B384" s="15">
        <v>40</v>
      </c>
      <c r="C384" s="15">
        <f t="shared" si="29"/>
        <v>7</v>
      </c>
      <c r="D384" s="15">
        <f t="shared" si="30"/>
        <v>33</v>
      </c>
      <c r="E384" s="152">
        <f t="shared" si="31"/>
        <v>6.666666666666667</v>
      </c>
      <c r="F384" s="15">
        <f t="shared" si="32"/>
        <v>5.5</v>
      </c>
      <c r="G384" s="156">
        <f t="shared" si="33"/>
        <v>7</v>
      </c>
    </row>
    <row r="385" spans="1:8">
      <c r="A385" s="15">
        <v>7</v>
      </c>
      <c r="B385" s="15">
        <v>50</v>
      </c>
      <c r="C385" s="15">
        <f t="shared" si="29"/>
        <v>7</v>
      </c>
      <c r="D385" s="15">
        <f t="shared" si="30"/>
        <v>43</v>
      </c>
      <c r="E385" s="152">
        <f t="shared" si="31"/>
        <v>7.1428571428571432</v>
      </c>
      <c r="F385" s="152">
        <f t="shared" si="32"/>
        <v>6.1428571428571432</v>
      </c>
      <c r="G385" s="15">
        <f t="shared" si="33"/>
        <v>10</v>
      </c>
    </row>
    <row r="387" spans="1:8">
      <c r="A387" s="1" t="s">
        <v>1265</v>
      </c>
    </row>
    <row r="389" spans="1:8">
      <c r="A389" s="1" t="s">
        <v>1266</v>
      </c>
    </row>
    <row r="391" spans="1:8" ht="17" thickBot="1"/>
    <row r="392" spans="1:8" ht="17" thickBot="1">
      <c r="A392" s="476" t="s">
        <v>1267</v>
      </c>
      <c r="B392" s="477"/>
      <c r="C392" s="477"/>
      <c r="D392" s="477"/>
      <c r="E392" s="477"/>
      <c r="F392" s="477"/>
      <c r="G392" s="477"/>
      <c r="H392" s="478"/>
    </row>
    <row r="394" spans="1:8">
      <c r="A394" s="16" t="s">
        <v>1268</v>
      </c>
      <c r="B394" s="2"/>
      <c r="C394" s="2"/>
      <c r="D394" s="2"/>
      <c r="E394" s="2"/>
      <c r="F394" s="2"/>
      <c r="G394" s="2"/>
      <c r="H394" s="2"/>
    </row>
    <row r="396" spans="1:8">
      <c r="A396" s="1" t="s">
        <v>1269</v>
      </c>
    </row>
    <row r="398" spans="1:8">
      <c r="C398" s="123"/>
      <c r="D398" s="123"/>
      <c r="E398" s="123" t="s">
        <v>134</v>
      </c>
      <c r="F398" s="123" t="s">
        <v>1103</v>
      </c>
      <c r="G398" s="123"/>
    </row>
    <row r="399" spans="1:8">
      <c r="A399" s="15" t="s">
        <v>1112</v>
      </c>
      <c r="B399" s="15" t="s">
        <v>1270</v>
      </c>
      <c r="C399" s="123" t="s">
        <v>1102</v>
      </c>
      <c r="D399" s="123" t="s">
        <v>1103</v>
      </c>
      <c r="E399" s="123" t="s">
        <v>1113</v>
      </c>
      <c r="F399" s="123" t="s">
        <v>1113</v>
      </c>
      <c r="G399" s="123" t="s">
        <v>224</v>
      </c>
    </row>
    <row r="400" spans="1:8">
      <c r="A400" s="15" t="s">
        <v>1271</v>
      </c>
      <c r="B400" s="15" t="s">
        <v>1272</v>
      </c>
      <c r="C400" s="123" t="s">
        <v>1083</v>
      </c>
      <c r="D400" s="123" t="s">
        <v>1085</v>
      </c>
      <c r="E400" s="123" t="s">
        <v>1115</v>
      </c>
      <c r="F400" s="123" t="s">
        <v>1116</v>
      </c>
      <c r="G400" s="123" t="s">
        <v>1093</v>
      </c>
    </row>
    <row r="401" spans="1:7">
      <c r="A401" s="15" t="s">
        <v>1087</v>
      </c>
      <c r="B401" s="15" t="s">
        <v>1114</v>
      </c>
      <c r="C401" s="86"/>
      <c r="D401" s="86"/>
      <c r="E401" s="86"/>
      <c r="F401" s="86"/>
      <c r="G401" s="86"/>
    </row>
    <row r="402" spans="1:7">
      <c r="A402" s="15">
        <v>0</v>
      </c>
      <c r="B402" s="15">
        <v>36</v>
      </c>
      <c r="C402" s="15">
        <f>B402</f>
        <v>36</v>
      </c>
      <c r="D402" s="15">
        <f>B402-C402</f>
        <v>0</v>
      </c>
      <c r="E402" s="15"/>
      <c r="F402" s="15"/>
      <c r="G402" s="15"/>
    </row>
    <row r="403" spans="1:7">
      <c r="A403" s="15">
        <v>1</v>
      </c>
      <c r="B403" s="15">
        <v>66</v>
      </c>
      <c r="C403" s="15">
        <f>C402</f>
        <v>36</v>
      </c>
      <c r="D403" s="15">
        <f>B403-C403</f>
        <v>30</v>
      </c>
      <c r="E403" s="15">
        <f>B403/A403</f>
        <v>66</v>
      </c>
      <c r="F403" s="15">
        <f>D403/A403</f>
        <v>30</v>
      </c>
      <c r="G403" s="15">
        <f>B403-B402</f>
        <v>30</v>
      </c>
    </row>
    <row r="404" spans="1:7">
      <c r="A404" s="15">
        <v>2</v>
      </c>
      <c r="B404" s="15">
        <v>88</v>
      </c>
      <c r="C404" s="15">
        <f t="shared" ref="C404:C411" si="34">C403</f>
        <v>36</v>
      </c>
      <c r="D404" s="15">
        <f t="shared" ref="D404:D411" si="35">B404-C404</f>
        <v>52</v>
      </c>
      <c r="E404" s="15">
        <f t="shared" ref="E404:E411" si="36">B404/A404</f>
        <v>44</v>
      </c>
      <c r="F404" s="15">
        <f t="shared" ref="F404:F411" si="37">D404/A404</f>
        <v>26</v>
      </c>
      <c r="G404" s="15">
        <f t="shared" ref="G404:G411" si="38">B404-B403</f>
        <v>22</v>
      </c>
    </row>
    <row r="405" spans="1:7">
      <c r="A405" s="15">
        <v>3</v>
      </c>
      <c r="B405" s="15">
        <v>108</v>
      </c>
      <c r="C405" s="15">
        <f t="shared" si="34"/>
        <v>36</v>
      </c>
      <c r="D405" s="15">
        <f t="shared" si="35"/>
        <v>72</v>
      </c>
      <c r="E405" s="15">
        <f t="shared" si="36"/>
        <v>36</v>
      </c>
      <c r="F405" s="153">
        <f t="shared" si="37"/>
        <v>24</v>
      </c>
      <c r="G405" s="15">
        <f t="shared" si="38"/>
        <v>20</v>
      </c>
    </row>
    <row r="406" spans="1:7">
      <c r="A406" s="158">
        <f>A405+1</f>
        <v>4</v>
      </c>
      <c r="B406" s="15">
        <v>132</v>
      </c>
      <c r="C406" s="15">
        <f t="shared" si="34"/>
        <v>36</v>
      </c>
      <c r="D406" s="15">
        <f t="shared" si="35"/>
        <v>96</v>
      </c>
      <c r="E406" s="15">
        <f t="shared" si="36"/>
        <v>33</v>
      </c>
      <c r="F406" s="153">
        <f t="shared" si="37"/>
        <v>24</v>
      </c>
      <c r="G406" s="15">
        <f t="shared" si="38"/>
        <v>24</v>
      </c>
    </row>
    <row r="407" spans="1:7">
      <c r="A407" s="15">
        <f t="shared" ref="A407:A411" si="39">A406+1</f>
        <v>5</v>
      </c>
      <c r="B407" s="15">
        <v>160</v>
      </c>
      <c r="C407" s="15">
        <f t="shared" si="34"/>
        <v>36</v>
      </c>
      <c r="D407" s="15">
        <f t="shared" si="35"/>
        <v>124</v>
      </c>
      <c r="E407" s="154">
        <f t="shared" si="36"/>
        <v>32</v>
      </c>
      <c r="F407" s="15">
        <f t="shared" si="37"/>
        <v>24.8</v>
      </c>
      <c r="G407" s="15">
        <f t="shared" si="38"/>
        <v>28</v>
      </c>
    </row>
    <row r="408" spans="1:7">
      <c r="A408" s="15">
        <f t="shared" si="39"/>
        <v>6</v>
      </c>
      <c r="B408" s="15">
        <v>192</v>
      </c>
      <c r="C408" s="15">
        <f t="shared" si="34"/>
        <v>36</v>
      </c>
      <c r="D408" s="15">
        <f t="shared" si="35"/>
        <v>156</v>
      </c>
      <c r="E408" s="154">
        <f t="shared" si="36"/>
        <v>32</v>
      </c>
      <c r="F408" s="15">
        <f t="shared" si="37"/>
        <v>26</v>
      </c>
      <c r="G408" s="15">
        <f t="shared" si="38"/>
        <v>32</v>
      </c>
    </row>
    <row r="409" spans="1:7">
      <c r="A409" s="15">
        <f t="shared" si="39"/>
        <v>7</v>
      </c>
      <c r="B409" s="15">
        <v>228</v>
      </c>
      <c r="C409" s="15">
        <f t="shared" si="34"/>
        <v>36</v>
      </c>
      <c r="D409" s="15">
        <f t="shared" si="35"/>
        <v>192</v>
      </c>
      <c r="E409" s="15">
        <f t="shared" si="36"/>
        <v>32.571428571428569</v>
      </c>
      <c r="F409" s="15">
        <f t="shared" si="37"/>
        <v>27.428571428571427</v>
      </c>
      <c r="G409" s="15">
        <f t="shared" si="38"/>
        <v>36</v>
      </c>
    </row>
    <row r="410" spans="1:7">
      <c r="A410" s="158">
        <f t="shared" si="39"/>
        <v>8</v>
      </c>
      <c r="B410" s="15">
        <v>268</v>
      </c>
      <c r="C410" s="15">
        <f t="shared" si="34"/>
        <v>36</v>
      </c>
      <c r="D410" s="15">
        <f t="shared" si="35"/>
        <v>232</v>
      </c>
      <c r="E410" s="15">
        <f t="shared" si="36"/>
        <v>33.5</v>
      </c>
      <c r="F410" s="15">
        <f t="shared" si="37"/>
        <v>29</v>
      </c>
      <c r="G410" s="15">
        <f t="shared" si="38"/>
        <v>40</v>
      </c>
    </row>
    <row r="411" spans="1:7">
      <c r="A411" s="15">
        <f t="shared" si="39"/>
        <v>9</v>
      </c>
      <c r="B411" s="15">
        <v>312</v>
      </c>
      <c r="C411" s="15">
        <f t="shared" si="34"/>
        <v>36</v>
      </c>
      <c r="D411" s="15">
        <f t="shared" si="35"/>
        <v>276</v>
      </c>
      <c r="E411" s="15">
        <f t="shared" si="36"/>
        <v>34.666666666666664</v>
      </c>
      <c r="F411" s="15">
        <f t="shared" si="37"/>
        <v>30.666666666666668</v>
      </c>
      <c r="G411" s="15">
        <f t="shared" si="38"/>
        <v>44</v>
      </c>
    </row>
    <row r="413" spans="1:7">
      <c r="A413" s="1" t="s">
        <v>105</v>
      </c>
    </row>
    <row r="414" spans="1:7">
      <c r="A414" s="1" t="s">
        <v>1117</v>
      </c>
    </row>
    <row r="415" spans="1:7">
      <c r="A415" s="1" t="s">
        <v>1273</v>
      </c>
    </row>
    <row r="416" spans="1:7">
      <c r="A416" s="1" t="s">
        <v>1274</v>
      </c>
    </row>
    <row r="417" spans="1:8">
      <c r="A417" s="1" t="s">
        <v>1275</v>
      </c>
    </row>
    <row r="418" spans="1:8">
      <c r="A418" s="1" t="s">
        <v>1274</v>
      </c>
    </row>
    <row r="419" spans="1:8">
      <c r="A419" s="1" t="s">
        <v>1276</v>
      </c>
    </row>
    <row r="420" spans="1:8">
      <c r="A420" s="1" t="s">
        <v>1274</v>
      </c>
    </row>
    <row r="421" spans="1:8">
      <c r="A421" s="1" t="s">
        <v>1277</v>
      </c>
    </row>
    <row r="423" spans="1:8">
      <c r="A423" s="160" t="s">
        <v>1278</v>
      </c>
    </row>
    <row r="424" spans="1:8">
      <c r="A424" s="160" t="s">
        <v>1279</v>
      </c>
    </row>
    <row r="425" spans="1:8" ht="17" thickBot="1"/>
    <row r="426" spans="1:8" ht="17" thickBot="1">
      <c r="A426" s="72" t="s">
        <v>1117</v>
      </c>
      <c r="B426" s="50"/>
      <c r="C426" s="50"/>
      <c r="D426" s="50"/>
      <c r="E426" s="50"/>
      <c r="F426" s="50"/>
      <c r="G426" s="50"/>
      <c r="H426" s="51"/>
    </row>
    <row r="428" spans="1:8">
      <c r="A428" s="15" t="s">
        <v>1112</v>
      </c>
      <c r="B428" s="15" t="s">
        <v>1270</v>
      </c>
      <c r="C428" s="123"/>
      <c r="D428" s="123"/>
      <c r="E428" s="123" t="s">
        <v>134</v>
      </c>
      <c r="F428" s="123" t="s">
        <v>1103</v>
      </c>
      <c r="G428" s="123"/>
    </row>
    <row r="429" spans="1:8">
      <c r="A429" s="15" t="s">
        <v>1271</v>
      </c>
      <c r="B429" s="15" t="s">
        <v>1272</v>
      </c>
      <c r="C429" s="123" t="s">
        <v>1102</v>
      </c>
      <c r="D429" s="123" t="s">
        <v>1103</v>
      </c>
      <c r="E429" s="123" t="s">
        <v>1113</v>
      </c>
      <c r="F429" s="123" t="s">
        <v>1113</v>
      </c>
      <c r="G429" s="123" t="s">
        <v>224</v>
      </c>
    </row>
    <row r="430" spans="1:8">
      <c r="A430" s="15" t="s">
        <v>1087</v>
      </c>
      <c r="B430" s="15" t="s">
        <v>1114</v>
      </c>
      <c r="C430" s="123" t="s">
        <v>1083</v>
      </c>
      <c r="D430" s="123" t="s">
        <v>1085</v>
      </c>
      <c r="E430" s="123" t="s">
        <v>1115</v>
      </c>
      <c r="F430" s="123" t="s">
        <v>1116</v>
      </c>
      <c r="G430" s="123" t="s">
        <v>1093</v>
      </c>
    </row>
    <row r="431" spans="1:8">
      <c r="A431" s="15">
        <v>0</v>
      </c>
      <c r="B431" s="15">
        <v>36</v>
      </c>
      <c r="C431" s="86">
        <f>B431</f>
        <v>36</v>
      </c>
      <c r="D431" s="86">
        <f>B431-C431</f>
        <v>0</v>
      </c>
      <c r="E431" s="86" t="s">
        <v>1280</v>
      </c>
      <c r="F431" s="86" t="s">
        <v>1280</v>
      </c>
      <c r="G431" s="86" t="s">
        <v>1280</v>
      </c>
    </row>
    <row r="432" spans="1:8">
      <c r="A432" s="15">
        <v>1</v>
      </c>
      <c r="B432" s="15">
        <v>66</v>
      </c>
      <c r="C432" s="86">
        <f>C431</f>
        <v>36</v>
      </c>
      <c r="D432" s="86">
        <f t="shared" ref="D432:D440" si="40">B432-C432</f>
        <v>30</v>
      </c>
      <c r="E432" s="86">
        <f>B432/A432</f>
        <v>66</v>
      </c>
      <c r="F432" s="86">
        <f>D432/A432</f>
        <v>30</v>
      </c>
      <c r="G432" s="86">
        <f>D432-D431</f>
        <v>30</v>
      </c>
    </row>
    <row r="433" spans="1:8">
      <c r="A433" s="15">
        <v>2</v>
      </c>
      <c r="B433" s="15">
        <v>88</v>
      </c>
      <c r="C433" s="86">
        <f t="shared" ref="C433:C440" si="41">C432</f>
        <v>36</v>
      </c>
      <c r="D433" s="86">
        <f t="shared" si="40"/>
        <v>52</v>
      </c>
      <c r="E433" s="86">
        <f t="shared" ref="E433:E440" si="42">B433/A433</f>
        <v>44</v>
      </c>
      <c r="F433" s="86">
        <f t="shared" ref="F433:F440" si="43">D433/A433</f>
        <v>26</v>
      </c>
      <c r="G433" s="86">
        <f t="shared" ref="G433:G440" si="44">D433-D432</f>
        <v>22</v>
      </c>
    </row>
    <row r="434" spans="1:8">
      <c r="A434" s="15">
        <v>3</v>
      </c>
      <c r="B434" s="15">
        <v>108</v>
      </c>
      <c r="C434" s="86">
        <f t="shared" si="41"/>
        <v>36</v>
      </c>
      <c r="D434" s="86">
        <f t="shared" si="40"/>
        <v>72</v>
      </c>
      <c r="E434" s="86">
        <f t="shared" si="42"/>
        <v>36</v>
      </c>
      <c r="F434" s="86">
        <f t="shared" si="43"/>
        <v>24</v>
      </c>
      <c r="G434" s="86">
        <f t="shared" si="44"/>
        <v>20</v>
      </c>
    </row>
    <row r="435" spans="1:8">
      <c r="A435" s="15">
        <f>A434+1</f>
        <v>4</v>
      </c>
      <c r="B435" s="15">
        <v>132</v>
      </c>
      <c r="C435" s="86">
        <f t="shared" si="41"/>
        <v>36</v>
      </c>
      <c r="D435" s="86">
        <f t="shared" si="40"/>
        <v>96</v>
      </c>
      <c r="E435" s="86">
        <f t="shared" si="42"/>
        <v>33</v>
      </c>
      <c r="F435" s="86">
        <f t="shared" si="43"/>
        <v>24</v>
      </c>
      <c r="G435" s="86">
        <f t="shared" si="44"/>
        <v>24</v>
      </c>
    </row>
    <row r="436" spans="1:8">
      <c r="A436" s="15">
        <f t="shared" ref="A436:A440" si="45">A435+1</f>
        <v>5</v>
      </c>
      <c r="B436" s="15">
        <v>160</v>
      </c>
      <c r="C436" s="86">
        <f t="shared" si="41"/>
        <v>36</v>
      </c>
      <c r="D436" s="86">
        <f t="shared" si="40"/>
        <v>124</v>
      </c>
      <c r="E436" s="86">
        <f t="shared" si="42"/>
        <v>32</v>
      </c>
      <c r="F436" s="86">
        <f t="shared" si="43"/>
        <v>24.8</v>
      </c>
      <c r="G436" s="86">
        <f t="shared" si="44"/>
        <v>28</v>
      </c>
    </row>
    <row r="437" spans="1:8">
      <c r="A437" s="15">
        <f t="shared" si="45"/>
        <v>6</v>
      </c>
      <c r="B437" s="15">
        <v>192</v>
      </c>
      <c r="C437" s="86">
        <f t="shared" si="41"/>
        <v>36</v>
      </c>
      <c r="D437" s="86">
        <f t="shared" si="40"/>
        <v>156</v>
      </c>
      <c r="E437" s="86">
        <f t="shared" si="42"/>
        <v>32</v>
      </c>
      <c r="F437" s="86">
        <f t="shared" si="43"/>
        <v>26</v>
      </c>
      <c r="G437" s="86">
        <f t="shared" si="44"/>
        <v>32</v>
      </c>
    </row>
    <row r="438" spans="1:8">
      <c r="A438" s="15">
        <f t="shared" si="45"/>
        <v>7</v>
      </c>
      <c r="B438" s="15">
        <v>228</v>
      </c>
      <c r="C438" s="86">
        <f t="shared" si="41"/>
        <v>36</v>
      </c>
      <c r="D438" s="86">
        <f t="shared" si="40"/>
        <v>192</v>
      </c>
      <c r="E438" s="157">
        <f t="shared" si="42"/>
        <v>32.571428571428569</v>
      </c>
      <c r="F438" s="157">
        <f t="shared" si="43"/>
        <v>27.428571428571427</v>
      </c>
      <c r="G438" s="86">
        <f t="shared" si="44"/>
        <v>36</v>
      </c>
    </row>
    <row r="439" spans="1:8">
      <c r="A439" s="15">
        <f t="shared" si="45"/>
        <v>8</v>
      </c>
      <c r="B439" s="15">
        <v>268</v>
      </c>
      <c r="C439" s="86">
        <f t="shared" si="41"/>
        <v>36</v>
      </c>
      <c r="D439" s="86">
        <f t="shared" si="40"/>
        <v>232</v>
      </c>
      <c r="E439" s="86">
        <f t="shared" si="42"/>
        <v>33.5</v>
      </c>
      <c r="F439" s="86">
        <f t="shared" si="43"/>
        <v>29</v>
      </c>
      <c r="G439" s="86">
        <f t="shared" si="44"/>
        <v>40</v>
      </c>
    </row>
    <row r="440" spans="1:8">
      <c r="A440" s="15">
        <f t="shared" si="45"/>
        <v>9</v>
      </c>
      <c r="B440" s="15">
        <v>312</v>
      </c>
      <c r="C440" s="86">
        <f t="shared" si="41"/>
        <v>36</v>
      </c>
      <c r="D440" s="86">
        <f t="shared" si="40"/>
        <v>276</v>
      </c>
      <c r="E440" s="157">
        <f t="shared" si="42"/>
        <v>34.666666666666664</v>
      </c>
      <c r="F440" s="157">
        <f t="shared" si="43"/>
        <v>30.666666666666668</v>
      </c>
      <c r="G440" s="86">
        <f t="shared" si="44"/>
        <v>44</v>
      </c>
    </row>
    <row r="441" spans="1:8" ht="17" thickBot="1"/>
    <row r="442" spans="1:8">
      <c r="A442" s="5" t="s">
        <v>1273</v>
      </c>
      <c r="B442" s="6"/>
      <c r="C442" s="6"/>
      <c r="D442" s="6"/>
      <c r="E442" s="6"/>
      <c r="F442" s="6"/>
      <c r="G442" s="6"/>
      <c r="H442" s="7"/>
    </row>
    <row r="443" spans="1:8" ht="17" thickBot="1">
      <c r="A443" s="10" t="s">
        <v>1274</v>
      </c>
      <c r="B443" s="11"/>
      <c r="C443" s="11"/>
      <c r="D443" s="11"/>
      <c r="E443" s="11"/>
      <c r="F443" s="11"/>
      <c r="G443" s="11"/>
      <c r="H443" s="13"/>
    </row>
    <row r="445" spans="1:8">
      <c r="A445" s="15" t="s">
        <v>1112</v>
      </c>
      <c r="B445" s="15" t="s">
        <v>1270</v>
      </c>
      <c r="C445" s="123"/>
      <c r="D445" s="123"/>
      <c r="E445" s="123" t="s">
        <v>134</v>
      </c>
      <c r="F445" s="123" t="s">
        <v>1103</v>
      </c>
      <c r="G445" s="123"/>
    </row>
    <row r="446" spans="1:8">
      <c r="A446" s="15" t="s">
        <v>1271</v>
      </c>
      <c r="B446" s="15" t="s">
        <v>1272</v>
      </c>
      <c r="C446" s="123" t="s">
        <v>1102</v>
      </c>
      <c r="D446" s="123" t="s">
        <v>1103</v>
      </c>
      <c r="E446" s="123" t="s">
        <v>1113</v>
      </c>
      <c r="F446" s="123" t="s">
        <v>1113</v>
      </c>
      <c r="G446" s="123" t="s">
        <v>224</v>
      </c>
    </row>
    <row r="447" spans="1:8">
      <c r="A447" s="15" t="s">
        <v>1087</v>
      </c>
      <c r="B447" s="15" t="s">
        <v>1114</v>
      </c>
      <c r="C447" s="123" t="s">
        <v>1083</v>
      </c>
      <c r="D447" s="123" t="s">
        <v>1085</v>
      </c>
      <c r="E447" s="123" t="s">
        <v>1115</v>
      </c>
      <c r="F447" s="123" t="s">
        <v>1116</v>
      </c>
      <c r="G447" s="123" t="s">
        <v>1093</v>
      </c>
    </row>
    <row r="448" spans="1:8">
      <c r="A448" s="15">
        <v>0</v>
      </c>
      <c r="B448" s="15">
        <v>36</v>
      </c>
      <c r="C448" s="86">
        <f>B448</f>
        <v>36</v>
      </c>
      <c r="D448" s="86">
        <f>B448-C448</f>
        <v>0</v>
      </c>
      <c r="E448" s="86" t="s">
        <v>1280</v>
      </c>
      <c r="F448" s="86" t="s">
        <v>1280</v>
      </c>
      <c r="G448" s="86" t="s">
        <v>1280</v>
      </c>
    </row>
    <row r="449" spans="1:7">
      <c r="A449" s="15">
        <v>1</v>
      </c>
      <c r="B449" s="15">
        <v>66</v>
      </c>
      <c r="C449" s="86">
        <f>C448</f>
        <v>36</v>
      </c>
      <c r="D449" s="86">
        <f t="shared" ref="D449:D457" si="46">B449-C449</f>
        <v>30</v>
      </c>
      <c r="E449" s="86">
        <f>B449/A449</f>
        <v>66</v>
      </c>
      <c r="F449" s="86">
        <f>D449/A449</f>
        <v>30</v>
      </c>
      <c r="G449" s="86">
        <f>D449-D448</f>
        <v>30</v>
      </c>
    </row>
    <row r="450" spans="1:7">
      <c r="A450" s="15">
        <v>2</v>
      </c>
      <c r="B450" s="15">
        <v>88</v>
      </c>
      <c r="C450" s="86">
        <f t="shared" ref="C450:C457" si="47">C449</f>
        <v>36</v>
      </c>
      <c r="D450" s="86">
        <f t="shared" si="46"/>
        <v>52</v>
      </c>
      <c r="E450" s="86">
        <f t="shared" ref="E450:E457" si="48">B450/A450</f>
        <v>44</v>
      </c>
      <c r="F450" s="86">
        <f t="shared" ref="F450:F457" si="49">D450/A450</f>
        <v>26</v>
      </c>
      <c r="G450" s="86">
        <f t="shared" ref="G450:G457" si="50">D450-D449</f>
        <v>22</v>
      </c>
    </row>
    <row r="451" spans="1:7">
      <c r="A451" s="15">
        <v>3</v>
      </c>
      <c r="B451" s="15">
        <v>108</v>
      </c>
      <c r="C451" s="86">
        <f t="shared" si="47"/>
        <v>36</v>
      </c>
      <c r="D451" s="86">
        <f t="shared" si="46"/>
        <v>72</v>
      </c>
      <c r="E451" s="86">
        <f t="shared" si="48"/>
        <v>36</v>
      </c>
      <c r="F451" s="86">
        <f t="shared" si="49"/>
        <v>24</v>
      </c>
      <c r="G451" s="86">
        <f t="shared" si="50"/>
        <v>20</v>
      </c>
    </row>
    <row r="452" spans="1:7">
      <c r="A452" s="15">
        <f>A451+1</f>
        <v>4</v>
      </c>
      <c r="B452" s="15">
        <v>132</v>
      </c>
      <c r="C452" s="86">
        <f t="shared" si="47"/>
        <v>36</v>
      </c>
      <c r="D452" s="86">
        <f t="shared" si="46"/>
        <v>96</v>
      </c>
      <c r="E452" s="86">
        <f t="shared" si="48"/>
        <v>33</v>
      </c>
      <c r="F452" s="86">
        <f t="shared" si="49"/>
        <v>24</v>
      </c>
      <c r="G452" s="86">
        <f t="shared" si="50"/>
        <v>24</v>
      </c>
    </row>
    <row r="453" spans="1:7">
      <c r="A453" s="15">
        <f t="shared" ref="A453:A457" si="51">A452+1</f>
        <v>5</v>
      </c>
      <c r="B453" s="15">
        <v>160</v>
      </c>
      <c r="C453" s="86">
        <f t="shared" si="47"/>
        <v>36</v>
      </c>
      <c r="D453" s="86">
        <f t="shared" si="46"/>
        <v>124</v>
      </c>
      <c r="E453" s="86">
        <f t="shared" si="48"/>
        <v>32</v>
      </c>
      <c r="F453" s="86">
        <f t="shared" si="49"/>
        <v>24.8</v>
      </c>
      <c r="G453" s="86">
        <f t="shared" si="50"/>
        <v>28</v>
      </c>
    </row>
    <row r="454" spans="1:7">
      <c r="A454" s="15">
        <f t="shared" si="51"/>
        <v>6</v>
      </c>
      <c r="B454" s="15">
        <v>192</v>
      </c>
      <c r="C454" s="86">
        <f t="shared" si="47"/>
        <v>36</v>
      </c>
      <c r="D454" s="86">
        <f t="shared" si="46"/>
        <v>156</v>
      </c>
      <c r="E454" s="86">
        <f t="shared" si="48"/>
        <v>32</v>
      </c>
      <c r="F454" s="86">
        <f t="shared" si="49"/>
        <v>26</v>
      </c>
      <c r="G454" s="86">
        <f t="shared" si="50"/>
        <v>32</v>
      </c>
    </row>
    <row r="455" spans="1:7">
      <c r="A455" s="15">
        <f t="shared" si="51"/>
        <v>7</v>
      </c>
      <c r="B455" s="15">
        <v>228</v>
      </c>
      <c r="C455" s="86">
        <f t="shared" si="47"/>
        <v>36</v>
      </c>
      <c r="D455" s="86">
        <f t="shared" si="46"/>
        <v>192</v>
      </c>
      <c r="E455" s="157">
        <f t="shared" si="48"/>
        <v>32.571428571428569</v>
      </c>
      <c r="F455" s="157">
        <f t="shared" si="49"/>
        <v>27.428571428571427</v>
      </c>
      <c r="G455" s="86">
        <f t="shared" si="50"/>
        <v>36</v>
      </c>
    </row>
    <row r="456" spans="1:7">
      <c r="A456" s="15">
        <f t="shared" si="51"/>
        <v>8</v>
      </c>
      <c r="B456" s="15">
        <v>268</v>
      </c>
      <c r="C456" s="86">
        <f t="shared" si="47"/>
        <v>36</v>
      </c>
      <c r="D456" s="86">
        <f t="shared" si="46"/>
        <v>232</v>
      </c>
      <c r="E456" s="86">
        <f t="shared" si="48"/>
        <v>33.5</v>
      </c>
      <c r="F456" s="86">
        <f t="shared" si="49"/>
        <v>29</v>
      </c>
      <c r="G456" s="86">
        <f t="shared" si="50"/>
        <v>40</v>
      </c>
    </row>
    <row r="457" spans="1:7">
      <c r="A457" s="15">
        <f t="shared" si="51"/>
        <v>9</v>
      </c>
      <c r="B457" s="15">
        <v>312</v>
      </c>
      <c r="C457" s="86">
        <f t="shared" si="47"/>
        <v>36</v>
      </c>
      <c r="D457" s="86">
        <f t="shared" si="46"/>
        <v>276</v>
      </c>
      <c r="E457" s="157">
        <f t="shared" si="48"/>
        <v>34.666666666666664</v>
      </c>
      <c r="F457" s="157">
        <f t="shared" si="49"/>
        <v>30.666666666666668</v>
      </c>
      <c r="G457" s="86">
        <f t="shared" si="50"/>
        <v>44</v>
      </c>
    </row>
    <row r="458" spans="1:7">
      <c r="A458" s="3"/>
      <c r="B458" s="3"/>
    </row>
    <row r="459" spans="1:7">
      <c r="E459" s="123" t="s">
        <v>1115</v>
      </c>
      <c r="F459" s="123" t="s">
        <v>1116</v>
      </c>
    </row>
    <row r="460" spans="1:7">
      <c r="D460" s="1" t="s">
        <v>1281</v>
      </c>
      <c r="E460" s="27">
        <f>MIN(E449:E457)</f>
        <v>32</v>
      </c>
      <c r="F460" s="19">
        <f>MIN(F449:F457)</f>
        <v>24</v>
      </c>
    </row>
    <row r="462" spans="1:7">
      <c r="A462" s="1" t="s">
        <v>1282</v>
      </c>
    </row>
    <row r="463" spans="1:7">
      <c r="A463" s="1" t="s">
        <v>1283</v>
      </c>
    </row>
    <row r="464" spans="1:7">
      <c r="A464" s="1" t="s">
        <v>1284</v>
      </c>
    </row>
    <row r="465" spans="1:8" ht="17" thickBot="1"/>
    <row r="466" spans="1:8">
      <c r="A466" s="5" t="s">
        <v>1275</v>
      </c>
      <c r="B466" s="6"/>
      <c r="C466" s="6"/>
      <c r="D466" s="6"/>
      <c r="E466" s="6"/>
      <c r="F466" s="6"/>
      <c r="G466" s="6"/>
      <c r="H466" s="7"/>
    </row>
    <row r="467" spans="1:8" ht="17" thickBot="1">
      <c r="A467" s="10" t="s">
        <v>1274</v>
      </c>
      <c r="B467" s="11"/>
      <c r="C467" s="11"/>
      <c r="D467" s="11"/>
      <c r="E467" s="11"/>
      <c r="F467" s="11"/>
      <c r="G467" s="11"/>
      <c r="H467" s="13"/>
    </row>
    <row r="469" spans="1:8">
      <c r="A469" s="15" t="s">
        <v>1112</v>
      </c>
      <c r="B469" s="15" t="s">
        <v>1270</v>
      </c>
      <c r="C469" s="123"/>
      <c r="D469" s="123"/>
      <c r="E469" s="123" t="s">
        <v>134</v>
      </c>
      <c r="F469" s="123" t="s">
        <v>1103</v>
      </c>
      <c r="G469" s="123"/>
    </row>
    <row r="470" spans="1:8">
      <c r="A470" s="15" t="s">
        <v>1271</v>
      </c>
      <c r="B470" s="15" t="s">
        <v>1272</v>
      </c>
      <c r="C470" s="123" t="s">
        <v>1102</v>
      </c>
      <c r="D470" s="123" t="s">
        <v>1103</v>
      </c>
      <c r="E470" s="123" t="s">
        <v>1113</v>
      </c>
      <c r="F470" s="123" t="s">
        <v>1113</v>
      </c>
      <c r="G470" s="123" t="s">
        <v>224</v>
      </c>
    </row>
    <row r="471" spans="1:8">
      <c r="A471" s="15" t="s">
        <v>1087</v>
      </c>
      <c r="B471" s="15" t="s">
        <v>1114</v>
      </c>
      <c r="C471" s="123" t="s">
        <v>1083</v>
      </c>
      <c r="D471" s="123" t="s">
        <v>1085</v>
      </c>
      <c r="E471" s="123" t="s">
        <v>1115</v>
      </c>
      <c r="F471" s="123" t="s">
        <v>1116</v>
      </c>
      <c r="G471" s="123" t="s">
        <v>1093</v>
      </c>
    </row>
    <row r="472" spans="1:8">
      <c r="A472" s="15">
        <v>0</v>
      </c>
      <c r="B472" s="15">
        <v>36</v>
      </c>
      <c r="C472" s="86">
        <f>B472</f>
        <v>36</v>
      </c>
      <c r="D472" s="86">
        <f>B472-C472</f>
        <v>0</v>
      </c>
      <c r="E472" s="86" t="s">
        <v>1280</v>
      </c>
      <c r="F472" s="86" t="s">
        <v>1280</v>
      </c>
      <c r="G472" s="86" t="s">
        <v>1280</v>
      </c>
    </row>
    <row r="473" spans="1:8">
      <c r="A473" s="15">
        <v>1</v>
      </c>
      <c r="B473" s="15">
        <v>66</v>
      </c>
      <c r="C473" s="86">
        <f>C472</f>
        <v>36</v>
      </c>
      <c r="D473" s="86">
        <f t="shared" ref="D473:D481" si="52">B473-C473</f>
        <v>30</v>
      </c>
      <c r="E473" s="86">
        <f>B473/A473</f>
        <v>66</v>
      </c>
      <c r="F473" s="86">
        <f>D473/A473</f>
        <v>30</v>
      </c>
      <c r="G473" s="86">
        <f>D473-D472</f>
        <v>30</v>
      </c>
    </row>
    <row r="474" spans="1:8">
      <c r="A474" s="15">
        <v>2</v>
      </c>
      <c r="B474" s="15">
        <v>88</v>
      </c>
      <c r="C474" s="86">
        <f t="shared" ref="C474:C481" si="53">C473</f>
        <v>36</v>
      </c>
      <c r="D474" s="86">
        <f t="shared" si="52"/>
        <v>52</v>
      </c>
      <c r="E474" s="86">
        <f t="shared" ref="E474:E481" si="54">B474/A474</f>
        <v>44</v>
      </c>
      <c r="F474" s="86">
        <f t="shared" ref="F474:F481" si="55">D474/A474</f>
        <v>26</v>
      </c>
      <c r="G474" s="86">
        <f t="shared" ref="G474:G481" si="56">D474-D473</f>
        <v>22</v>
      </c>
    </row>
    <row r="475" spans="1:8">
      <c r="A475" s="15">
        <v>3</v>
      </c>
      <c r="B475" s="15">
        <v>108</v>
      </c>
      <c r="C475" s="86">
        <f t="shared" si="53"/>
        <v>36</v>
      </c>
      <c r="D475" s="86">
        <f t="shared" si="52"/>
        <v>72</v>
      </c>
      <c r="E475" s="86">
        <f t="shared" si="54"/>
        <v>36</v>
      </c>
      <c r="F475" s="86">
        <f t="shared" si="55"/>
        <v>24</v>
      </c>
      <c r="G475" s="86">
        <f t="shared" si="56"/>
        <v>20</v>
      </c>
    </row>
    <row r="476" spans="1:8">
      <c r="A476" s="158">
        <f>A475+1</f>
        <v>4</v>
      </c>
      <c r="B476" s="15">
        <v>132</v>
      </c>
      <c r="C476" s="86">
        <f t="shared" si="53"/>
        <v>36</v>
      </c>
      <c r="D476" s="86">
        <f t="shared" si="52"/>
        <v>96</v>
      </c>
      <c r="E476" s="86">
        <f t="shared" si="54"/>
        <v>33</v>
      </c>
      <c r="F476" s="86">
        <f t="shared" si="55"/>
        <v>24</v>
      </c>
      <c r="G476" s="91">
        <f t="shared" si="56"/>
        <v>24</v>
      </c>
    </row>
    <row r="477" spans="1:8">
      <c r="A477" s="15">
        <f t="shared" ref="A477:A481" si="57">A476+1</f>
        <v>5</v>
      </c>
      <c r="B477" s="15">
        <v>160</v>
      </c>
      <c r="C477" s="86">
        <f t="shared" si="53"/>
        <v>36</v>
      </c>
      <c r="D477" s="86">
        <f t="shared" si="52"/>
        <v>124</v>
      </c>
      <c r="E477" s="86">
        <f t="shared" si="54"/>
        <v>32</v>
      </c>
      <c r="F477" s="86">
        <f t="shared" si="55"/>
        <v>24.8</v>
      </c>
      <c r="G477" s="86">
        <f t="shared" si="56"/>
        <v>28</v>
      </c>
    </row>
    <row r="478" spans="1:8">
      <c r="A478" s="15">
        <f t="shared" si="57"/>
        <v>6</v>
      </c>
      <c r="B478" s="15">
        <v>192</v>
      </c>
      <c r="C478" s="86">
        <f t="shared" si="53"/>
        <v>36</v>
      </c>
      <c r="D478" s="86">
        <f t="shared" si="52"/>
        <v>156</v>
      </c>
      <c r="E478" s="86">
        <f t="shared" si="54"/>
        <v>32</v>
      </c>
      <c r="F478" s="86">
        <f t="shared" si="55"/>
        <v>26</v>
      </c>
      <c r="G478" s="86">
        <f t="shared" si="56"/>
        <v>32</v>
      </c>
    </row>
    <row r="479" spans="1:8">
      <c r="A479" s="15">
        <f t="shared" si="57"/>
        <v>7</v>
      </c>
      <c r="B479" s="15">
        <v>228</v>
      </c>
      <c r="C479" s="86">
        <f t="shared" si="53"/>
        <v>36</v>
      </c>
      <c r="D479" s="86">
        <f t="shared" si="52"/>
        <v>192</v>
      </c>
      <c r="E479" s="157">
        <f t="shared" si="54"/>
        <v>32.571428571428569</v>
      </c>
      <c r="F479" s="157">
        <f t="shared" si="55"/>
        <v>27.428571428571427</v>
      </c>
      <c r="G479" s="86">
        <f t="shared" si="56"/>
        <v>36</v>
      </c>
    </row>
    <row r="480" spans="1:8">
      <c r="A480" s="15">
        <f t="shared" si="57"/>
        <v>8</v>
      </c>
      <c r="B480" s="15">
        <v>268</v>
      </c>
      <c r="C480" s="86">
        <f t="shared" si="53"/>
        <v>36</v>
      </c>
      <c r="D480" s="86">
        <f t="shared" si="52"/>
        <v>232</v>
      </c>
      <c r="E480" s="86">
        <f t="shared" si="54"/>
        <v>33.5</v>
      </c>
      <c r="F480" s="86">
        <f t="shared" si="55"/>
        <v>29</v>
      </c>
      <c r="G480" s="86">
        <f t="shared" si="56"/>
        <v>40</v>
      </c>
    </row>
    <row r="481" spans="1:7">
      <c r="A481" s="15">
        <f t="shared" si="57"/>
        <v>9</v>
      </c>
      <c r="B481" s="15">
        <v>312</v>
      </c>
      <c r="C481" s="86">
        <f t="shared" si="53"/>
        <v>36</v>
      </c>
      <c r="D481" s="86">
        <f t="shared" si="52"/>
        <v>276</v>
      </c>
      <c r="E481" s="157">
        <f t="shared" si="54"/>
        <v>34.666666666666664</v>
      </c>
      <c r="F481" s="157">
        <f t="shared" si="55"/>
        <v>30.666666666666668</v>
      </c>
      <c r="G481" s="86">
        <f t="shared" si="56"/>
        <v>44</v>
      </c>
    </row>
    <row r="482" spans="1:7">
      <c r="A482" s="3"/>
      <c r="B482" s="3"/>
    </row>
    <row r="483" spans="1:7">
      <c r="E483" s="123" t="s">
        <v>1115</v>
      </c>
      <c r="F483" s="123" t="s">
        <v>1116</v>
      </c>
    </row>
    <row r="484" spans="1:7">
      <c r="D484" s="1" t="s">
        <v>1281</v>
      </c>
      <c r="E484" s="27">
        <f>MIN(E473:E481)</f>
        <v>32</v>
      </c>
      <c r="F484" s="19">
        <f>MIN(F473:F481)</f>
        <v>24</v>
      </c>
    </row>
    <row r="486" spans="1:7">
      <c r="A486" s="1" t="s">
        <v>1285</v>
      </c>
    </row>
    <row r="487" spans="1:7">
      <c r="A487" s="1" t="s">
        <v>1286</v>
      </c>
    </row>
    <row r="489" spans="1:7">
      <c r="A489" s="1" t="s">
        <v>1287</v>
      </c>
    </row>
    <row r="490" spans="1:7">
      <c r="A490" s="1" t="s">
        <v>1288</v>
      </c>
    </row>
    <row r="491" spans="1:7">
      <c r="A491" s="1" t="s">
        <v>1289</v>
      </c>
    </row>
    <row r="493" spans="1:7">
      <c r="A493" s="1" t="s">
        <v>1290</v>
      </c>
    </row>
    <row r="495" spans="1:7">
      <c r="A495" s="4" t="s">
        <v>1291</v>
      </c>
    </row>
    <row r="496" spans="1:7">
      <c r="A496" s="1" t="s">
        <v>1292</v>
      </c>
      <c r="C496" s="1">
        <f>A476*24</f>
        <v>96</v>
      </c>
    </row>
    <row r="497" spans="1:8">
      <c r="A497" s="1" t="s">
        <v>1293</v>
      </c>
      <c r="C497" s="1">
        <f>D476</f>
        <v>96</v>
      </c>
    </row>
    <row r="498" spans="1:8">
      <c r="A498" s="1" t="s">
        <v>1294</v>
      </c>
      <c r="C498" s="1">
        <f>C496-C497</f>
        <v>0</v>
      </c>
      <c r="D498" s="1" t="s">
        <v>1295</v>
      </c>
    </row>
    <row r="499" spans="1:8">
      <c r="A499" s="1" t="s">
        <v>1084</v>
      </c>
      <c r="C499" s="1">
        <f>C472</f>
        <v>36</v>
      </c>
    </row>
    <row r="500" spans="1:8">
      <c r="A500" s="1" t="s">
        <v>1296</v>
      </c>
      <c r="C500" s="1">
        <f>C498-C499</f>
        <v>-36</v>
      </c>
      <c r="D500" s="1" t="s">
        <v>1297</v>
      </c>
    </row>
    <row r="501" spans="1:8">
      <c r="D501" s="1" t="s">
        <v>1298</v>
      </c>
    </row>
    <row r="502" spans="1:8" ht="17" thickBot="1"/>
    <row r="503" spans="1:8">
      <c r="A503" s="5" t="s">
        <v>1276</v>
      </c>
      <c r="B503" s="6"/>
      <c r="C503" s="6"/>
      <c r="D503" s="6"/>
      <c r="E503" s="6"/>
      <c r="F503" s="6"/>
      <c r="G503" s="6"/>
      <c r="H503" s="7"/>
    </row>
    <row r="504" spans="1:8" ht="17" thickBot="1">
      <c r="A504" s="10" t="s">
        <v>1274</v>
      </c>
      <c r="B504" s="11"/>
      <c r="C504" s="11"/>
      <c r="D504" s="11"/>
      <c r="E504" s="11"/>
      <c r="F504" s="11"/>
      <c r="G504" s="11"/>
      <c r="H504" s="13"/>
    </row>
    <row r="506" spans="1:8">
      <c r="A506" s="15" t="s">
        <v>1112</v>
      </c>
      <c r="B506" s="15" t="s">
        <v>1270</v>
      </c>
      <c r="C506" s="123"/>
      <c r="D506" s="123"/>
      <c r="E506" s="123" t="s">
        <v>134</v>
      </c>
      <c r="F506" s="123" t="s">
        <v>1103</v>
      </c>
      <c r="G506" s="123"/>
    </row>
    <row r="507" spans="1:8">
      <c r="A507" s="15" t="s">
        <v>1271</v>
      </c>
      <c r="B507" s="15" t="s">
        <v>1272</v>
      </c>
      <c r="C507" s="123" t="s">
        <v>1102</v>
      </c>
      <c r="D507" s="123" t="s">
        <v>1103</v>
      </c>
      <c r="E507" s="123" t="s">
        <v>1113</v>
      </c>
      <c r="F507" s="123" t="s">
        <v>1113</v>
      </c>
      <c r="G507" s="123" t="s">
        <v>224</v>
      </c>
    </row>
    <row r="508" spans="1:8">
      <c r="A508" s="15" t="s">
        <v>1087</v>
      </c>
      <c r="B508" s="15" t="s">
        <v>1114</v>
      </c>
      <c r="C508" s="123" t="s">
        <v>1083</v>
      </c>
      <c r="D508" s="123" t="s">
        <v>1085</v>
      </c>
      <c r="E508" s="123" t="s">
        <v>1115</v>
      </c>
      <c r="F508" s="123" t="s">
        <v>1116</v>
      </c>
      <c r="G508" s="123" t="s">
        <v>1093</v>
      </c>
    </row>
    <row r="509" spans="1:8">
      <c r="A509" s="15">
        <v>0</v>
      </c>
      <c r="B509" s="15">
        <v>36</v>
      </c>
      <c r="C509" s="86">
        <f>B509</f>
        <v>36</v>
      </c>
      <c r="D509" s="86">
        <f>B509-C509</f>
        <v>0</v>
      </c>
      <c r="E509" s="86" t="s">
        <v>1280</v>
      </c>
      <c r="F509" s="86" t="s">
        <v>1280</v>
      </c>
      <c r="G509" s="86" t="s">
        <v>1280</v>
      </c>
    </row>
    <row r="510" spans="1:8">
      <c r="A510" s="15">
        <v>1</v>
      </c>
      <c r="B510" s="15">
        <v>66</v>
      </c>
      <c r="C510" s="86">
        <f>C509</f>
        <v>36</v>
      </c>
      <c r="D510" s="86">
        <f t="shared" ref="D510:D518" si="58">B510-C510</f>
        <v>30</v>
      </c>
      <c r="E510" s="86">
        <f>B510/A510</f>
        <v>66</v>
      </c>
      <c r="F510" s="86">
        <f>D510/A510</f>
        <v>30</v>
      </c>
      <c r="G510" s="86">
        <f>D510-D509</f>
        <v>30</v>
      </c>
    </row>
    <row r="511" spans="1:8">
      <c r="A511" s="15">
        <v>2</v>
      </c>
      <c r="B511" s="15">
        <v>88</v>
      </c>
      <c r="C511" s="86">
        <f t="shared" ref="C511:C518" si="59">C510</f>
        <v>36</v>
      </c>
      <c r="D511" s="86">
        <f t="shared" si="58"/>
        <v>52</v>
      </c>
      <c r="E511" s="86">
        <f t="shared" ref="E511:E518" si="60">B511/A511</f>
        <v>44</v>
      </c>
      <c r="F511" s="86">
        <f t="shared" ref="F511:F518" si="61">D511/A511</f>
        <v>26</v>
      </c>
      <c r="G511" s="86">
        <f t="shared" ref="G511:G518" si="62">D511-D510</f>
        <v>22</v>
      </c>
    </row>
    <row r="512" spans="1:8">
      <c r="A512" s="15">
        <v>3</v>
      </c>
      <c r="B512" s="15">
        <v>108</v>
      </c>
      <c r="C512" s="86">
        <f t="shared" si="59"/>
        <v>36</v>
      </c>
      <c r="D512" s="86">
        <f t="shared" si="58"/>
        <v>72</v>
      </c>
      <c r="E512" s="86">
        <f t="shared" si="60"/>
        <v>36</v>
      </c>
      <c r="F512" s="86">
        <f t="shared" si="61"/>
        <v>24</v>
      </c>
      <c r="G512" s="86">
        <f t="shared" si="62"/>
        <v>20</v>
      </c>
    </row>
    <row r="513" spans="1:7">
      <c r="A513" s="15">
        <f>A512+1</f>
        <v>4</v>
      </c>
      <c r="B513" s="15">
        <v>132</v>
      </c>
      <c r="C513" s="86">
        <f t="shared" si="59"/>
        <v>36</v>
      </c>
      <c r="D513" s="86">
        <f t="shared" si="58"/>
        <v>96</v>
      </c>
      <c r="E513" s="86">
        <f t="shared" si="60"/>
        <v>33</v>
      </c>
      <c r="F513" s="86">
        <f t="shared" si="61"/>
        <v>24</v>
      </c>
      <c r="G513" s="86">
        <f t="shared" si="62"/>
        <v>24</v>
      </c>
    </row>
    <row r="514" spans="1:7">
      <c r="A514" s="15">
        <f t="shared" ref="A514:A518" si="63">A513+1</f>
        <v>5</v>
      </c>
      <c r="B514" s="15">
        <v>160</v>
      </c>
      <c r="C514" s="86">
        <f t="shared" si="59"/>
        <v>36</v>
      </c>
      <c r="D514" s="86">
        <f t="shared" si="58"/>
        <v>124</v>
      </c>
      <c r="E514" s="86">
        <f t="shared" si="60"/>
        <v>32</v>
      </c>
      <c r="F514" s="86">
        <f t="shared" si="61"/>
        <v>24.8</v>
      </c>
      <c r="G514" s="86">
        <f t="shared" si="62"/>
        <v>28</v>
      </c>
    </row>
    <row r="515" spans="1:7">
      <c r="A515" s="15">
        <f t="shared" si="63"/>
        <v>6</v>
      </c>
      <c r="B515" s="15">
        <v>192</v>
      </c>
      <c r="C515" s="86">
        <f t="shared" si="59"/>
        <v>36</v>
      </c>
      <c r="D515" s="86">
        <f t="shared" si="58"/>
        <v>156</v>
      </c>
      <c r="E515" s="86">
        <f t="shared" si="60"/>
        <v>32</v>
      </c>
      <c r="F515" s="86">
        <f t="shared" si="61"/>
        <v>26</v>
      </c>
      <c r="G515" s="86">
        <f t="shared" si="62"/>
        <v>32</v>
      </c>
    </row>
    <row r="516" spans="1:7">
      <c r="A516" s="15">
        <f t="shared" si="63"/>
        <v>7</v>
      </c>
      <c r="B516" s="15">
        <v>228</v>
      </c>
      <c r="C516" s="86">
        <f t="shared" si="59"/>
        <v>36</v>
      </c>
      <c r="D516" s="86">
        <f t="shared" si="58"/>
        <v>192</v>
      </c>
      <c r="E516" s="157">
        <f t="shared" si="60"/>
        <v>32.571428571428569</v>
      </c>
      <c r="F516" s="157">
        <f t="shared" si="61"/>
        <v>27.428571428571427</v>
      </c>
      <c r="G516" s="86">
        <f t="shared" si="62"/>
        <v>36</v>
      </c>
    </row>
    <row r="517" spans="1:7">
      <c r="A517" s="156">
        <f t="shared" si="63"/>
        <v>8</v>
      </c>
      <c r="B517" s="15">
        <v>268</v>
      </c>
      <c r="C517" s="86">
        <f t="shared" si="59"/>
        <v>36</v>
      </c>
      <c r="D517" s="86">
        <f t="shared" si="58"/>
        <v>232</v>
      </c>
      <c r="E517" s="86">
        <f t="shared" si="60"/>
        <v>33.5</v>
      </c>
      <c r="F517" s="86">
        <f t="shared" si="61"/>
        <v>29</v>
      </c>
      <c r="G517" s="159">
        <f t="shared" si="62"/>
        <v>40</v>
      </c>
    </row>
    <row r="518" spans="1:7">
      <c r="A518" s="15">
        <f t="shared" si="63"/>
        <v>9</v>
      </c>
      <c r="B518" s="15">
        <v>312</v>
      </c>
      <c r="C518" s="86">
        <f t="shared" si="59"/>
        <v>36</v>
      </c>
      <c r="D518" s="86">
        <f t="shared" si="58"/>
        <v>276</v>
      </c>
      <c r="E518" s="157">
        <f t="shared" si="60"/>
        <v>34.666666666666664</v>
      </c>
      <c r="F518" s="157">
        <f t="shared" si="61"/>
        <v>30.666666666666668</v>
      </c>
      <c r="G518" s="86">
        <f t="shared" si="62"/>
        <v>44</v>
      </c>
    </row>
    <row r="519" spans="1:7">
      <c r="A519" s="3"/>
      <c r="B519" s="3"/>
    </row>
    <row r="520" spans="1:7">
      <c r="E520" s="123" t="s">
        <v>1115</v>
      </c>
      <c r="F520" s="123" t="s">
        <v>1116</v>
      </c>
    </row>
    <row r="521" spans="1:7">
      <c r="D521" s="1" t="s">
        <v>1281</v>
      </c>
      <c r="E521" s="27">
        <f>MIN(E510:E518)</f>
        <v>32</v>
      </c>
      <c r="F521" s="19">
        <f>MIN(F510:F518)</f>
        <v>24</v>
      </c>
    </row>
    <row r="523" spans="1:7">
      <c r="A523" s="1" t="s">
        <v>1299</v>
      </c>
    </row>
    <row r="524" spans="1:7">
      <c r="A524" s="1" t="s">
        <v>1300</v>
      </c>
    </row>
    <row r="525" spans="1:7">
      <c r="A525" s="1" t="s">
        <v>1301</v>
      </c>
    </row>
    <row r="526" spans="1:7">
      <c r="A526" s="1" t="s">
        <v>1302</v>
      </c>
    </row>
    <row r="527" spans="1:7">
      <c r="A527" s="1" t="s">
        <v>1303</v>
      </c>
    </row>
    <row r="529" spans="1:8">
      <c r="A529" s="1" t="s">
        <v>1304</v>
      </c>
    </row>
    <row r="531" spans="1:8">
      <c r="A531" s="4" t="s">
        <v>1291</v>
      </c>
    </row>
    <row r="532" spans="1:8">
      <c r="A532" s="1" t="s">
        <v>1292</v>
      </c>
      <c r="C532" s="1">
        <f>A517*42</f>
        <v>336</v>
      </c>
    </row>
    <row r="533" spans="1:8">
      <c r="A533" s="1" t="s">
        <v>1293</v>
      </c>
      <c r="C533" s="1">
        <f>D517</f>
        <v>232</v>
      </c>
    </row>
    <row r="534" spans="1:8">
      <c r="A534" s="1" t="s">
        <v>1294</v>
      </c>
      <c r="C534" s="1">
        <f>C532-C533</f>
        <v>104</v>
      </c>
      <c r="D534" s="1" t="s">
        <v>1295</v>
      </c>
    </row>
    <row r="535" spans="1:8">
      <c r="A535" s="1" t="s">
        <v>1084</v>
      </c>
      <c r="C535" s="1">
        <f>C509</f>
        <v>36</v>
      </c>
    </row>
    <row r="536" spans="1:8">
      <c r="A536" s="1" t="s">
        <v>1305</v>
      </c>
      <c r="C536" s="1">
        <f>C534-C535</f>
        <v>68</v>
      </c>
      <c r="D536" s="1" t="s">
        <v>1297</v>
      </c>
    </row>
    <row r="537" spans="1:8">
      <c r="D537" s="1" t="s">
        <v>1298</v>
      </c>
    </row>
    <row r="538" spans="1:8" ht="17" thickBot="1"/>
    <row r="539" spans="1:8" ht="17" thickBot="1">
      <c r="A539" s="72" t="s">
        <v>1306</v>
      </c>
      <c r="B539" s="50"/>
      <c r="C539" s="50"/>
      <c r="D539" s="50"/>
      <c r="E539" s="50"/>
      <c r="F539" s="50"/>
      <c r="G539" s="50"/>
      <c r="H539" s="51"/>
    </row>
    <row r="542" spans="1:8">
      <c r="C542" s="43" t="s">
        <v>1093</v>
      </c>
    </row>
    <row r="543" spans="1:8">
      <c r="F543" s="3" t="s">
        <v>1213</v>
      </c>
    </row>
    <row r="555" spans="1:1">
      <c r="A555" s="1" t="s">
        <v>1087</v>
      </c>
    </row>
  </sheetData>
  <mergeCells count="8">
    <mergeCell ref="F71:G71"/>
    <mergeCell ref="F72:G72"/>
    <mergeCell ref="A261:H261"/>
    <mergeCell ref="A392:H392"/>
    <mergeCell ref="E153:F153"/>
    <mergeCell ref="C153:D153"/>
    <mergeCell ref="C345:D345"/>
    <mergeCell ref="E345:F345"/>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291663-2D7C-A843-9C22-F2851B4B2793}">
  <dimension ref="A1:K408"/>
  <sheetViews>
    <sheetView rightToLeft="1" topLeftCell="A180" zoomScale="220" zoomScaleNormal="220" workbookViewId="0">
      <selection activeCell="E292" sqref="E292"/>
    </sheetView>
  </sheetViews>
  <sheetFormatPr baseColWidth="10" defaultColWidth="11" defaultRowHeight="16"/>
  <cols>
    <col min="1" max="1" width="11.83203125" customWidth="1"/>
  </cols>
  <sheetData>
    <row r="1" spans="1:8" s="1" customFormat="1">
      <c r="A1" s="4" t="s">
        <v>3433</v>
      </c>
      <c r="B1" s="4"/>
      <c r="C1" s="4"/>
      <c r="D1" s="4"/>
      <c r="E1" s="4"/>
      <c r="F1" s="4"/>
      <c r="G1" s="14"/>
      <c r="H1" s="140">
        <v>45756</v>
      </c>
    </row>
    <row r="2" spans="1:8" ht="17" thickBot="1"/>
    <row r="3" spans="1:8" ht="17" thickBot="1">
      <c r="A3" s="162" t="s">
        <v>1307</v>
      </c>
      <c r="B3" s="163"/>
      <c r="C3" s="163"/>
      <c r="D3" s="163"/>
      <c r="E3" s="163"/>
      <c r="F3" s="163"/>
      <c r="G3" s="163"/>
      <c r="H3" s="164"/>
    </row>
    <row r="5" spans="1:8" s="1" customFormat="1">
      <c r="A5" s="1" t="s">
        <v>2376</v>
      </c>
    </row>
    <row r="7" spans="1:8" s="1" customFormat="1">
      <c r="A7" s="1" t="s">
        <v>2377</v>
      </c>
    </row>
    <row r="8" spans="1:8" s="1" customFormat="1">
      <c r="A8" s="1" t="s">
        <v>1308</v>
      </c>
    </row>
    <row r="9" spans="1:8" s="1" customFormat="1">
      <c r="A9" s="1" t="s">
        <v>1309</v>
      </c>
    </row>
    <row r="11" spans="1:8">
      <c r="F11" s="1" t="s">
        <v>1310</v>
      </c>
    </row>
    <row r="12" spans="1:8">
      <c r="A12" s="3"/>
      <c r="B12" s="3"/>
      <c r="C12" s="3"/>
      <c r="D12" s="3"/>
      <c r="E12" s="3"/>
      <c r="F12" s="3" t="s">
        <v>1095</v>
      </c>
    </row>
    <row r="13" spans="1:8">
      <c r="A13" s="3"/>
      <c r="B13" s="3"/>
      <c r="C13" s="3"/>
      <c r="D13" s="3"/>
      <c r="E13" s="3"/>
      <c r="F13" s="3"/>
    </row>
    <row r="14" spans="1:8">
      <c r="A14" s="3"/>
      <c r="B14" s="3"/>
      <c r="C14" s="3"/>
      <c r="D14" s="3"/>
      <c r="E14" s="3"/>
      <c r="F14" s="3"/>
    </row>
    <row r="15" spans="1:8">
      <c r="A15" s="3"/>
      <c r="B15" s="3"/>
      <c r="C15" s="3"/>
      <c r="D15" s="3"/>
      <c r="E15" s="3"/>
      <c r="F15" s="3"/>
    </row>
    <row r="16" spans="1:8">
      <c r="A16" s="3"/>
      <c r="B16" s="3"/>
      <c r="C16" s="3"/>
      <c r="D16" s="3"/>
      <c r="E16" s="3"/>
      <c r="F16" s="3"/>
    </row>
    <row r="17" spans="1:8">
      <c r="A17" s="3"/>
      <c r="B17" s="3"/>
      <c r="C17" s="3"/>
      <c r="D17" s="3"/>
      <c r="E17" s="3"/>
      <c r="F17" s="3"/>
    </row>
    <row r="18" spans="1:8">
      <c r="A18" s="3"/>
      <c r="B18" s="3"/>
      <c r="C18" s="3"/>
      <c r="D18" s="3"/>
      <c r="E18" s="3"/>
      <c r="F18" s="3"/>
    </row>
    <row r="19" spans="1:8">
      <c r="A19" s="3"/>
      <c r="B19" s="3"/>
      <c r="C19" s="3"/>
      <c r="D19" s="3"/>
      <c r="E19" s="3"/>
      <c r="F19" s="3"/>
    </row>
    <row r="20" spans="1:8">
      <c r="A20" s="3"/>
      <c r="B20" s="3"/>
      <c r="C20" s="3" t="s">
        <v>1311</v>
      </c>
      <c r="D20" s="3"/>
      <c r="E20" s="3"/>
      <c r="F20" s="3"/>
    </row>
    <row r="21" spans="1:8">
      <c r="A21" s="3"/>
      <c r="B21" s="3"/>
      <c r="C21" s="3" t="s">
        <v>1312</v>
      </c>
      <c r="D21" s="3"/>
      <c r="E21" s="3"/>
      <c r="F21" s="3"/>
    </row>
    <row r="22" spans="1:8">
      <c r="A22" s="3"/>
      <c r="B22" s="3"/>
      <c r="C22" s="3"/>
      <c r="D22" s="3"/>
      <c r="E22" s="3"/>
      <c r="F22" s="3"/>
    </row>
    <row r="23" spans="1:8">
      <c r="A23" s="3"/>
      <c r="B23" s="3" t="s">
        <v>1087</v>
      </c>
      <c r="C23" s="3"/>
      <c r="D23" s="3"/>
      <c r="E23" s="3"/>
      <c r="F23" s="3"/>
    </row>
    <row r="24" spans="1:8">
      <c r="A24" s="3"/>
      <c r="B24" s="3" t="s">
        <v>1313</v>
      </c>
      <c r="C24" s="3"/>
      <c r="D24" s="3"/>
      <c r="E24" s="3"/>
      <c r="F24" s="3"/>
    </row>
    <row r="25" spans="1:8">
      <c r="A25" s="3"/>
      <c r="B25" s="3"/>
      <c r="C25" s="3"/>
      <c r="D25" s="3"/>
      <c r="E25" s="3"/>
      <c r="F25" s="3"/>
    </row>
    <row r="26" spans="1:8" ht="17" thickBot="1">
      <c r="A26" s="3"/>
      <c r="B26" s="3"/>
      <c r="C26" s="3"/>
      <c r="D26" s="3"/>
      <c r="E26" s="3"/>
      <c r="F26" s="3"/>
    </row>
    <row r="27" spans="1:8" ht="17" thickBot="1">
      <c r="A27" s="162" t="s">
        <v>1314</v>
      </c>
      <c r="B27" s="163"/>
      <c r="C27" s="163"/>
      <c r="D27" s="163"/>
      <c r="E27" s="163"/>
      <c r="F27" s="163"/>
      <c r="G27" s="163"/>
      <c r="H27" s="164"/>
    </row>
    <row r="29" spans="1:8" s="1" customFormat="1">
      <c r="A29" s="1" t="s">
        <v>3432</v>
      </c>
    </row>
    <row r="30" spans="1:8" s="1" customFormat="1">
      <c r="A30" s="1" t="s">
        <v>1315</v>
      </c>
    </row>
    <row r="31" spans="1:8" s="1" customFormat="1">
      <c r="A31" s="1" t="s">
        <v>1316</v>
      </c>
    </row>
    <row r="32" spans="1:8" s="1" customFormat="1">
      <c r="A32" s="1" t="s">
        <v>1317</v>
      </c>
    </row>
    <row r="33" spans="1:8" s="1" customFormat="1">
      <c r="A33" s="1" t="s">
        <v>1318</v>
      </c>
    </row>
    <row r="34" spans="1:8" ht="17" thickBot="1"/>
    <row r="35" spans="1:8" ht="17" thickBot="1">
      <c r="A35" s="162" t="s">
        <v>1319</v>
      </c>
      <c r="B35" s="163"/>
      <c r="C35" s="163"/>
      <c r="D35" s="163"/>
      <c r="E35" s="163"/>
      <c r="F35" s="163"/>
      <c r="G35" s="163"/>
      <c r="H35" s="164"/>
    </row>
    <row r="37" spans="1:8" s="1" customFormat="1">
      <c r="A37" s="1" t="s">
        <v>1320</v>
      </c>
    </row>
    <row r="38" spans="1:8" ht="17" thickBot="1"/>
    <row r="39" spans="1:8" ht="17" thickBot="1">
      <c r="A39" s="72" t="s">
        <v>1321</v>
      </c>
      <c r="B39" s="50" t="s">
        <v>1322</v>
      </c>
      <c r="C39" s="50"/>
      <c r="D39" s="50" t="s">
        <v>1323</v>
      </c>
      <c r="E39" s="51"/>
    </row>
    <row r="40" spans="1:8">
      <c r="A40" s="453" t="s">
        <v>1324</v>
      </c>
      <c r="B40" s="6" t="s">
        <v>1325</v>
      </c>
      <c r="C40" s="6"/>
      <c r="D40" s="6" t="s">
        <v>1326</v>
      </c>
      <c r="E40" s="7"/>
    </row>
    <row r="41" spans="1:8" ht="17" thickBot="1">
      <c r="A41" s="456"/>
      <c r="B41" s="11" t="s">
        <v>1327</v>
      </c>
      <c r="C41" s="11"/>
      <c r="D41" s="11" t="s">
        <v>1328</v>
      </c>
      <c r="E41" s="13"/>
    </row>
    <row r="42" spans="1:8">
      <c r="A42" s="453" t="s">
        <v>1329</v>
      </c>
      <c r="B42" s="6" t="s">
        <v>1326</v>
      </c>
      <c r="C42" s="6"/>
      <c r="D42" s="6" t="s">
        <v>1325</v>
      </c>
      <c r="E42" s="7"/>
    </row>
    <row r="43" spans="1:8" ht="17" thickBot="1">
      <c r="A43" s="456"/>
      <c r="B43" s="11" t="s">
        <v>1328</v>
      </c>
      <c r="C43" s="11"/>
      <c r="D43" s="11" t="s">
        <v>1327</v>
      </c>
      <c r="E43" s="13"/>
    </row>
    <row r="44" spans="1:8" ht="17" thickBot="1">
      <c r="A44" s="37" t="s">
        <v>1330</v>
      </c>
      <c r="B44" s="50" t="s">
        <v>1331</v>
      </c>
      <c r="C44" s="50"/>
      <c r="D44" s="50" t="s">
        <v>1331</v>
      </c>
      <c r="E44" s="51"/>
    </row>
    <row r="46" spans="1:8">
      <c r="A46" s="1" t="s">
        <v>1332</v>
      </c>
    </row>
    <row r="47" spans="1:8">
      <c r="B47" s="1"/>
    </row>
    <row r="48" spans="1:8">
      <c r="A48" s="76" t="s">
        <v>1333</v>
      </c>
      <c r="B48" s="3"/>
      <c r="C48" s="3"/>
      <c r="D48" s="3"/>
      <c r="E48" s="3"/>
      <c r="F48" s="3" t="s">
        <v>1095</v>
      </c>
    </row>
    <row r="49" spans="1:10">
      <c r="A49" s="76" t="s">
        <v>2378</v>
      </c>
      <c r="B49" s="3"/>
      <c r="C49" s="3"/>
      <c r="D49" s="3"/>
      <c r="E49" s="3"/>
      <c r="F49" s="3"/>
      <c r="G49" s="1" t="s">
        <v>2380</v>
      </c>
      <c r="H49" s="1"/>
      <c r="I49" s="1"/>
      <c r="J49" s="1"/>
    </row>
    <row r="50" spans="1:10">
      <c r="A50" s="76" t="s">
        <v>1335</v>
      </c>
      <c r="B50" s="3" t="s">
        <v>2379</v>
      </c>
      <c r="C50" s="3"/>
      <c r="D50" s="3"/>
      <c r="E50" s="3"/>
      <c r="F50" s="3"/>
      <c r="G50" s="1" t="s">
        <v>2381</v>
      </c>
      <c r="H50" s="1"/>
      <c r="I50" s="1"/>
      <c r="J50" s="1"/>
    </row>
    <row r="51" spans="1:10">
      <c r="B51" s="3"/>
      <c r="C51" s="3"/>
      <c r="D51" s="3"/>
      <c r="E51" s="3"/>
      <c r="F51" s="3"/>
      <c r="G51" s="1" t="s">
        <v>2385</v>
      </c>
      <c r="H51" s="1"/>
      <c r="I51" s="1"/>
      <c r="J51" s="1"/>
    </row>
    <row r="52" spans="1:10">
      <c r="B52" s="3"/>
      <c r="C52" s="3"/>
      <c r="D52" s="3"/>
      <c r="E52" s="3"/>
      <c r="F52" s="3"/>
      <c r="G52" s="1"/>
      <c r="H52" s="1"/>
      <c r="I52" s="1"/>
      <c r="J52" s="1"/>
    </row>
    <row r="53" spans="1:10">
      <c r="B53" s="3"/>
      <c r="C53" s="3"/>
      <c r="D53" s="3"/>
      <c r="E53" s="3"/>
      <c r="F53" s="3"/>
      <c r="G53" s="1" t="s">
        <v>2382</v>
      </c>
      <c r="H53" s="1"/>
      <c r="I53" s="1"/>
      <c r="J53" s="1"/>
    </row>
    <row r="54" spans="1:10">
      <c r="B54" s="3"/>
      <c r="C54" s="3"/>
      <c r="D54" s="3"/>
      <c r="E54" s="3"/>
      <c r="F54" s="3"/>
      <c r="G54" s="1"/>
      <c r="H54" s="1"/>
      <c r="I54" s="1"/>
      <c r="J54" s="1"/>
    </row>
    <row r="55" spans="1:10">
      <c r="B55" s="3"/>
      <c r="C55" s="3"/>
      <c r="D55" s="3"/>
      <c r="E55" s="3"/>
      <c r="F55" s="3"/>
    </row>
    <row r="56" spans="1:10">
      <c r="B56" s="3"/>
      <c r="C56" s="3"/>
      <c r="D56" s="3"/>
      <c r="E56" s="3"/>
      <c r="F56" s="3"/>
    </row>
    <row r="57" spans="1:10">
      <c r="B57" s="3"/>
      <c r="C57" s="3"/>
      <c r="D57" s="3"/>
      <c r="E57" s="3"/>
      <c r="F57" s="3"/>
    </row>
    <row r="58" spans="1:10">
      <c r="B58" s="3"/>
      <c r="C58" s="3"/>
      <c r="D58" s="3"/>
      <c r="E58" s="3"/>
      <c r="F58" s="3"/>
    </row>
    <row r="59" spans="1:10">
      <c r="B59" s="3" t="s">
        <v>1087</v>
      </c>
      <c r="C59" s="3"/>
      <c r="D59" s="3"/>
      <c r="E59" s="3"/>
      <c r="F59" s="3"/>
    </row>
    <row r="60" spans="1:10">
      <c r="B60" s="3"/>
      <c r="C60" s="3"/>
      <c r="D60" s="3"/>
      <c r="E60" s="3"/>
      <c r="F60" s="3"/>
    </row>
    <row r="61" spans="1:10">
      <c r="B61" s="3"/>
      <c r="C61" s="3"/>
      <c r="D61" s="3"/>
      <c r="E61" s="3"/>
      <c r="F61" s="3"/>
    </row>
    <row r="63" spans="1:10">
      <c r="A63" s="53" t="s">
        <v>1336</v>
      </c>
      <c r="B63" s="3"/>
      <c r="C63" s="3"/>
      <c r="D63" s="3"/>
      <c r="E63" s="3"/>
      <c r="F63" s="3" t="s">
        <v>1095</v>
      </c>
      <c r="G63" s="1" t="s">
        <v>2386</v>
      </c>
    </row>
    <row r="64" spans="1:10">
      <c r="A64" s="53" t="s">
        <v>1334</v>
      </c>
      <c r="B64" s="3"/>
      <c r="C64" s="3"/>
      <c r="D64" s="3"/>
      <c r="E64" s="3"/>
      <c r="F64" s="3"/>
      <c r="G64" s="1" t="s">
        <v>2383</v>
      </c>
    </row>
    <row r="65" spans="1:11">
      <c r="A65" s="53" t="s">
        <v>1335</v>
      </c>
      <c r="B65" s="3"/>
      <c r="C65" s="3"/>
      <c r="D65" s="3"/>
      <c r="E65" s="3"/>
      <c r="F65" s="3"/>
      <c r="G65" s="1" t="s">
        <v>2384</v>
      </c>
    </row>
    <row r="66" spans="1:11">
      <c r="B66" s="3"/>
      <c r="C66" s="3"/>
      <c r="D66" s="3"/>
      <c r="E66" s="3"/>
      <c r="F66" s="3"/>
      <c r="G66" s="1"/>
    </row>
    <row r="67" spans="1:11">
      <c r="B67" s="3"/>
      <c r="C67" s="3"/>
      <c r="D67" s="3"/>
      <c r="E67" s="3"/>
      <c r="F67" s="3"/>
      <c r="G67" s="1" t="s">
        <v>2387</v>
      </c>
    </row>
    <row r="68" spans="1:11">
      <c r="B68" s="3"/>
      <c r="C68" s="3"/>
      <c r="D68" s="3"/>
      <c r="E68" s="3"/>
      <c r="F68" s="3"/>
      <c r="G68" s="1" t="s">
        <v>2388</v>
      </c>
    </row>
    <row r="69" spans="1:11">
      <c r="B69" s="3"/>
      <c r="C69" s="3"/>
      <c r="D69" s="3"/>
      <c r="E69" s="3"/>
      <c r="F69" s="3"/>
      <c r="G69" s="1" t="s">
        <v>2389</v>
      </c>
    </row>
    <row r="70" spans="1:11">
      <c r="B70" s="3"/>
      <c r="C70" s="3"/>
      <c r="D70" s="3"/>
      <c r="E70" s="3"/>
      <c r="F70" s="3"/>
    </row>
    <row r="71" spans="1:11">
      <c r="B71" s="3"/>
      <c r="C71" s="3"/>
      <c r="D71" s="3"/>
      <c r="E71" s="3"/>
      <c r="F71" s="3"/>
    </row>
    <row r="72" spans="1:11">
      <c r="B72" s="3"/>
      <c r="C72" s="3"/>
      <c r="D72" s="3"/>
      <c r="E72" s="3"/>
      <c r="F72" s="3"/>
    </row>
    <row r="73" spans="1:11">
      <c r="B73" s="3"/>
      <c r="C73" s="3"/>
      <c r="D73" s="3"/>
      <c r="E73" s="3"/>
      <c r="F73" s="3"/>
    </row>
    <row r="74" spans="1:11">
      <c r="B74" s="3" t="s">
        <v>1087</v>
      </c>
      <c r="C74" s="3"/>
      <c r="D74" s="3"/>
      <c r="E74" s="3"/>
      <c r="F74" s="3"/>
    </row>
    <row r="75" spans="1:11">
      <c r="B75" s="3"/>
      <c r="C75" s="3"/>
      <c r="D75" s="3"/>
      <c r="E75" s="3"/>
      <c r="F75" s="3"/>
    </row>
    <row r="76" spans="1:11">
      <c r="B76" s="3"/>
      <c r="C76" s="3"/>
      <c r="D76" s="3"/>
      <c r="E76" s="3"/>
      <c r="F76" s="3"/>
    </row>
    <row r="77" spans="1:11">
      <c r="A77" s="165" t="s">
        <v>1337</v>
      </c>
      <c r="B77" s="166"/>
      <c r="C77" s="166"/>
      <c r="D77" s="166"/>
      <c r="E77" s="166"/>
      <c r="F77" s="166"/>
      <c r="G77" s="1" t="s">
        <v>2390</v>
      </c>
      <c r="H77" s="1"/>
      <c r="I77" s="1"/>
      <c r="J77" s="1"/>
      <c r="K77" s="1"/>
    </row>
    <row r="78" spans="1:11">
      <c r="A78" s="165" t="s">
        <v>1338</v>
      </c>
      <c r="B78" s="166"/>
      <c r="C78" s="166"/>
      <c r="D78" s="166"/>
      <c r="E78" s="166"/>
      <c r="F78" s="166"/>
      <c r="G78" s="1" t="s">
        <v>2391</v>
      </c>
      <c r="H78" s="1"/>
      <c r="I78" s="1"/>
      <c r="J78" s="1"/>
      <c r="K78" s="1"/>
    </row>
    <row r="79" spans="1:11">
      <c r="A79" s="165" t="s">
        <v>1339</v>
      </c>
      <c r="B79" s="166"/>
      <c r="C79" s="166"/>
      <c r="D79" s="166"/>
      <c r="E79" s="166"/>
      <c r="F79" s="166"/>
    </row>
    <row r="80" spans="1:11" ht="17" thickBot="1"/>
    <row r="81" spans="1:10" ht="17" thickBot="1">
      <c r="A81" s="162" t="s">
        <v>1340</v>
      </c>
      <c r="B81" s="163"/>
      <c r="C81" s="163"/>
      <c r="D81" s="163"/>
      <c r="E81" s="163"/>
      <c r="F81" s="163"/>
      <c r="G81" s="163"/>
      <c r="H81" s="164"/>
    </row>
    <row r="82" spans="1:10" ht="17" thickBot="1"/>
    <row r="83" spans="1:10" ht="17" thickBot="1">
      <c r="A83" s="72" t="s">
        <v>1341</v>
      </c>
      <c r="B83" s="50" t="s">
        <v>1342</v>
      </c>
      <c r="C83" s="50"/>
      <c r="D83" s="50" t="s">
        <v>1343</v>
      </c>
      <c r="E83" s="51"/>
    </row>
    <row r="84" spans="1:10">
      <c r="A84" s="453" t="s">
        <v>1344</v>
      </c>
      <c r="B84" s="6" t="s">
        <v>1325</v>
      </c>
      <c r="C84" s="6"/>
      <c r="D84" s="6" t="s">
        <v>1326</v>
      </c>
      <c r="E84" s="7"/>
      <c r="G84" t="s">
        <v>2392</v>
      </c>
      <c r="J84" t="s">
        <v>2394</v>
      </c>
    </row>
    <row r="85" spans="1:10" ht="17" thickBot="1">
      <c r="A85" s="456"/>
      <c r="B85" s="11" t="s">
        <v>1327</v>
      </c>
      <c r="C85" s="11"/>
      <c r="D85" s="11" t="s">
        <v>1328</v>
      </c>
      <c r="E85" s="13"/>
      <c r="G85" t="s">
        <v>2393</v>
      </c>
    </row>
    <row r="86" spans="1:10">
      <c r="A86" s="453" t="s">
        <v>1345</v>
      </c>
      <c r="B86" s="6" t="s">
        <v>1326</v>
      </c>
      <c r="C86" s="6"/>
      <c r="D86" s="6" t="s">
        <v>1325</v>
      </c>
      <c r="E86" s="7"/>
    </row>
    <row r="87" spans="1:10" ht="17" thickBot="1">
      <c r="A87" s="456"/>
      <c r="B87" s="11" t="s">
        <v>1328</v>
      </c>
      <c r="C87" s="11"/>
      <c r="D87" s="11" t="s">
        <v>1327</v>
      </c>
      <c r="E87" s="13"/>
      <c r="G87" t="s">
        <v>2395</v>
      </c>
      <c r="J87" t="s">
        <v>2396</v>
      </c>
    </row>
    <row r="88" spans="1:10" ht="35" thickBot="1">
      <c r="A88" s="183" t="s">
        <v>1346</v>
      </c>
      <c r="B88" s="50" t="s">
        <v>1331</v>
      </c>
      <c r="C88" s="50"/>
      <c r="D88" s="50" t="s">
        <v>1331</v>
      </c>
      <c r="E88" s="51"/>
      <c r="G88" t="s">
        <v>2397</v>
      </c>
      <c r="J88" t="s">
        <v>2398</v>
      </c>
    </row>
    <row r="90" spans="1:10">
      <c r="A90" s="1" t="s">
        <v>1347</v>
      </c>
    </row>
    <row r="91" spans="1:10">
      <c r="A91" s="1" t="s">
        <v>1348</v>
      </c>
    </row>
    <row r="92" spans="1:10" ht="17" thickBot="1"/>
    <row r="93" spans="1:10" ht="17" thickBot="1">
      <c r="A93" s="162" t="s">
        <v>1349</v>
      </c>
      <c r="B93" s="163"/>
      <c r="C93" s="163"/>
      <c r="D93" s="163"/>
      <c r="E93" s="163"/>
      <c r="F93" s="163"/>
      <c r="G93" s="163"/>
      <c r="H93" s="164"/>
    </row>
    <row r="94" spans="1:10">
      <c r="A94" s="4"/>
      <c r="B94" s="167"/>
      <c r="C94" s="167"/>
      <c r="D94" s="167"/>
      <c r="E94" s="167"/>
      <c r="F94" s="167"/>
      <c r="G94" s="167"/>
      <c r="H94" s="167"/>
    </row>
    <row r="95" spans="1:10">
      <c r="A95" s="1" t="s">
        <v>1350</v>
      </c>
      <c r="B95" s="1"/>
      <c r="C95" s="1"/>
      <c r="D95" s="1"/>
      <c r="E95" s="1"/>
      <c r="F95" s="1"/>
      <c r="G95" s="1"/>
      <c r="H95" s="1"/>
    </row>
    <row r="96" spans="1:10">
      <c r="A96" s="1" t="s">
        <v>1351</v>
      </c>
      <c r="B96" s="1"/>
      <c r="C96" s="1"/>
      <c r="D96" s="1"/>
      <c r="E96" s="1"/>
      <c r="F96" s="1"/>
      <c r="G96" s="1"/>
      <c r="H96" s="1"/>
    </row>
    <row r="97" spans="1:9" ht="17" thickBot="1"/>
    <row r="98" spans="1:9" ht="17" thickBot="1">
      <c r="A98" s="168" t="s">
        <v>208</v>
      </c>
      <c r="B98" s="169"/>
      <c r="C98" s="169"/>
      <c r="D98" s="169"/>
      <c r="E98" s="169"/>
      <c r="F98" s="170"/>
      <c r="G98" s="170"/>
      <c r="H98" s="171"/>
    </row>
    <row r="99" spans="1:9">
      <c r="A99" s="1" t="s">
        <v>2402</v>
      </c>
      <c r="B99" s="1"/>
      <c r="C99" s="1"/>
      <c r="D99" s="1"/>
      <c r="E99" s="1"/>
    </row>
    <row r="100" spans="1:9">
      <c r="A100" s="1" t="s">
        <v>1352</v>
      </c>
      <c r="B100" s="1"/>
      <c r="C100" s="1"/>
      <c r="D100" s="1"/>
      <c r="E100" s="1"/>
      <c r="F100" s="89" t="s">
        <v>2399</v>
      </c>
      <c r="G100" s="1"/>
      <c r="H100" s="89" t="s">
        <v>2401</v>
      </c>
      <c r="I100" s="1"/>
    </row>
    <row r="101" spans="1:9">
      <c r="A101" s="1" t="s">
        <v>1353</v>
      </c>
      <c r="B101" s="1"/>
      <c r="C101" s="1"/>
      <c r="D101" s="1"/>
      <c r="E101" s="1"/>
      <c r="F101" s="89" t="s">
        <v>2400</v>
      </c>
      <c r="G101" s="1"/>
      <c r="H101" s="89"/>
      <c r="I101" s="1"/>
    </row>
    <row r="102" spans="1:9">
      <c r="A102" s="1" t="s">
        <v>1354</v>
      </c>
      <c r="B102" s="1"/>
      <c r="C102" s="1"/>
      <c r="D102" s="1"/>
      <c r="E102" s="1"/>
      <c r="F102" s="1"/>
      <c r="G102" s="1"/>
      <c r="H102" s="1"/>
      <c r="I102" s="1"/>
    </row>
    <row r="103" spans="1:9">
      <c r="A103" s="1" t="s">
        <v>1355</v>
      </c>
      <c r="B103" s="1"/>
      <c r="C103" s="1"/>
      <c r="D103" s="1"/>
      <c r="E103" s="1"/>
      <c r="F103" s="1"/>
      <c r="G103" s="1"/>
      <c r="H103" s="1"/>
      <c r="I103" s="1"/>
    </row>
    <row r="104" spans="1:9">
      <c r="A104" s="1" t="s">
        <v>1221</v>
      </c>
      <c r="B104" s="1"/>
      <c r="C104" s="1"/>
      <c r="D104" s="1"/>
      <c r="E104" s="1"/>
      <c r="F104" s="1"/>
      <c r="G104" s="1"/>
      <c r="H104" s="1"/>
      <c r="I104" s="1"/>
    </row>
    <row r="105" spans="1:9">
      <c r="F105" s="1"/>
      <c r="G105" s="1"/>
      <c r="H105" s="1"/>
      <c r="I105" s="1"/>
    </row>
    <row r="106" spans="1:9">
      <c r="A106" s="1" t="s">
        <v>341</v>
      </c>
    </row>
    <row r="107" spans="1:9" ht="17" thickBot="1"/>
    <row r="108" spans="1:9" ht="17" thickBot="1">
      <c r="A108" s="72" t="s">
        <v>1352</v>
      </c>
      <c r="B108" s="184"/>
      <c r="C108" s="184"/>
      <c r="D108" s="184"/>
      <c r="E108" s="184"/>
      <c r="F108" s="184"/>
      <c r="G108" s="184"/>
      <c r="H108" s="185"/>
    </row>
    <row r="109" spans="1:9">
      <c r="A109" s="1" t="s">
        <v>1356</v>
      </c>
    </row>
    <row r="110" spans="1:9">
      <c r="A110" s="1" t="s">
        <v>1357</v>
      </c>
    </row>
    <row r="111" spans="1:9">
      <c r="A111" s="1" t="s">
        <v>1358</v>
      </c>
    </row>
    <row r="112" spans="1:9">
      <c r="A112" s="1" t="s">
        <v>1359</v>
      </c>
    </row>
    <row r="113" spans="1:6">
      <c r="A113" s="1"/>
    </row>
    <row r="114" spans="1:6">
      <c r="F114" s="1" t="s">
        <v>1310</v>
      </c>
    </row>
    <row r="115" spans="1:6">
      <c r="A115" s="3"/>
      <c r="B115" s="3"/>
      <c r="C115" s="3"/>
      <c r="D115" s="3"/>
      <c r="E115" s="3"/>
      <c r="F115" s="3" t="s">
        <v>1095</v>
      </c>
    </row>
    <row r="116" spans="1:6">
      <c r="A116" s="3"/>
      <c r="B116" s="3"/>
      <c r="C116" s="3"/>
      <c r="D116" s="3"/>
      <c r="E116" s="3"/>
      <c r="F116" s="3"/>
    </row>
    <row r="117" spans="1:6">
      <c r="A117" s="3"/>
      <c r="B117" s="3"/>
      <c r="C117" s="3"/>
      <c r="D117" s="3"/>
      <c r="E117" s="3"/>
      <c r="F117" s="3"/>
    </row>
    <row r="118" spans="1:6">
      <c r="A118" s="3"/>
      <c r="B118" s="3"/>
      <c r="C118" s="3"/>
      <c r="D118" s="3"/>
      <c r="E118" s="3"/>
      <c r="F118" s="3"/>
    </row>
    <row r="119" spans="1:6">
      <c r="A119" s="3"/>
      <c r="B119" s="3"/>
      <c r="C119" s="3"/>
      <c r="D119" s="3"/>
      <c r="E119" s="3"/>
      <c r="F119" s="3"/>
    </row>
    <row r="120" spans="1:6">
      <c r="A120" s="3"/>
      <c r="B120" s="3"/>
      <c r="C120" s="3"/>
      <c r="D120" s="3"/>
      <c r="E120" s="3"/>
      <c r="F120" s="3"/>
    </row>
    <row r="121" spans="1:6">
      <c r="A121" s="3"/>
      <c r="B121" s="3"/>
      <c r="C121" s="3"/>
      <c r="D121" s="3"/>
      <c r="E121" s="3"/>
      <c r="F121" s="3"/>
    </row>
    <row r="122" spans="1:6">
      <c r="A122" s="3"/>
      <c r="B122" s="3"/>
      <c r="C122" s="3"/>
      <c r="D122" s="3"/>
      <c r="E122" s="3"/>
      <c r="F122" s="3"/>
    </row>
    <row r="123" spans="1:6">
      <c r="A123" s="3"/>
      <c r="B123" s="3"/>
      <c r="C123" s="3" t="s">
        <v>1311</v>
      </c>
      <c r="D123" s="3"/>
      <c r="E123" s="3"/>
      <c r="F123" s="3"/>
    </row>
    <row r="124" spans="1:6">
      <c r="A124" s="3"/>
      <c r="B124" s="3"/>
      <c r="C124" s="3" t="s">
        <v>1312</v>
      </c>
      <c r="D124" s="3"/>
      <c r="E124" s="3"/>
      <c r="F124" s="3"/>
    </row>
    <row r="125" spans="1:6">
      <c r="A125" s="3"/>
      <c r="B125" s="3"/>
      <c r="C125" s="3"/>
      <c r="D125" s="3"/>
      <c r="E125" s="3"/>
      <c r="F125" s="3"/>
    </row>
    <row r="126" spans="1:6">
      <c r="A126" s="3"/>
      <c r="B126" s="3" t="s">
        <v>1087</v>
      </c>
      <c r="C126" s="3"/>
      <c r="D126" s="3"/>
      <c r="E126" s="3"/>
      <c r="F126" s="3"/>
    </row>
    <row r="127" spans="1:6">
      <c r="A127" s="3"/>
      <c r="B127" s="3" t="s">
        <v>1313</v>
      </c>
      <c r="C127" s="3"/>
      <c r="D127" s="3"/>
      <c r="E127" s="3"/>
      <c r="F127" s="3"/>
    </row>
    <row r="128" spans="1:6">
      <c r="A128" s="3"/>
      <c r="B128" s="3"/>
      <c r="C128" s="3"/>
      <c r="D128" s="3"/>
      <c r="E128" s="3"/>
      <c r="F128" s="3"/>
    </row>
    <row r="129" spans="1:8" ht="17" thickBot="1"/>
    <row r="130" spans="1:8" ht="17" thickBot="1">
      <c r="A130" s="72" t="s">
        <v>1353</v>
      </c>
      <c r="B130" s="50"/>
      <c r="C130" s="50"/>
      <c r="D130" s="50"/>
      <c r="E130" s="50"/>
      <c r="F130" s="184"/>
      <c r="G130" s="184"/>
      <c r="H130" s="185"/>
    </row>
    <row r="131" spans="1:8">
      <c r="A131" s="1" t="s">
        <v>1360</v>
      </c>
      <c r="B131" s="1"/>
      <c r="C131" s="1"/>
      <c r="D131" s="1"/>
      <c r="E131" s="1"/>
    </row>
    <row r="132" spans="1:8">
      <c r="A132" s="1" t="s">
        <v>1361</v>
      </c>
      <c r="B132" s="1"/>
      <c r="C132" s="1"/>
      <c r="D132" s="1"/>
      <c r="E132" s="1"/>
    </row>
    <row r="133" spans="1:8" ht="17" thickBot="1">
      <c r="A133" s="10"/>
      <c r="B133" s="11"/>
      <c r="C133" s="11"/>
      <c r="D133" s="11"/>
      <c r="E133" s="11"/>
    </row>
    <row r="134" spans="1:8" ht="17" thickBot="1">
      <c r="A134" s="72" t="s">
        <v>1341</v>
      </c>
      <c r="B134" s="50" t="s">
        <v>1342</v>
      </c>
      <c r="C134" s="50"/>
      <c r="D134" s="50" t="s">
        <v>1343</v>
      </c>
      <c r="E134" s="51"/>
    </row>
    <row r="135" spans="1:8">
      <c r="A135" s="453" t="s">
        <v>1344</v>
      </c>
      <c r="B135" s="6" t="s">
        <v>1325</v>
      </c>
      <c r="C135" s="6"/>
      <c r="D135" s="6" t="s">
        <v>1326</v>
      </c>
      <c r="E135" s="7"/>
    </row>
    <row r="136" spans="1:8" ht="17" thickBot="1">
      <c r="A136" s="456"/>
      <c r="B136" s="11" t="s">
        <v>1327</v>
      </c>
      <c r="C136" s="11"/>
      <c r="D136" s="11" t="s">
        <v>1328</v>
      </c>
      <c r="E136" s="13"/>
    </row>
    <row r="137" spans="1:8">
      <c r="A137" s="453" t="s">
        <v>1345</v>
      </c>
      <c r="B137" s="6" t="s">
        <v>1326</v>
      </c>
      <c r="C137" s="6"/>
      <c r="D137" s="6" t="s">
        <v>1325</v>
      </c>
      <c r="E137" s="7"/>
    </row>
    <row r="138" spans="1:8" ht="17" thickBot="1">
      <c r="A138" s="456"/>
      <c r="B138" s="11" t="s">
        <v>1328</v>
      </c>
      <c r="C138" s="11"/>
      <c r="D138" s="11" t="s">
        <v>1327</v>
      </c>
      <c r="E138" s="13"/>
    </row>
    <row r="139" spans="1:8" ht="35" thickBot="1">
      <c r="A139" s="183" t="s">
        <v>1346</v>
      </c>
      <c r="B139" s="50" t="s">
        <v>1331</v>
      </c>
      <c r="C139" s="50"/>
      <c r="D139" s="50" t="s">
        <v>1331</v>
      </c>
      <c r="E139" s="51"/>
    </row>
    <row r="141" spans="1:8">
      <c r="A141" s="1" t="s">
        <v>1362</v>
      </c>
    </row>
    <row r="142" spans="1:8">
      <c r="A142" s="1" t="s">
        <v>1363</v>
      </c>
    </row>
    <row r="143" spans="1:8" ht="17" thickBot="1"/>
    <row r="144" spans="1:8" ht="17" thickBot="1">
      <c r="A144" s="72" t="s">
        <v>1354</v>
      </c>
      <c r="B144" s="50"/>
      <c r="C144" s="50"/>
      <c r="D144" s="50"/>
      <c r="E144" s="50"/>
      <c r="F144" s="184"/>
      <c r="G144" s="184"/>
      <c r="H144" s="185"/>
    </row>
    <row r="145" spans="1:8" ht="17" thickBot="1">
      <c r="A145" s="1"/>
      <c r="B145" s="1"/>
      <c r="C145" s="1"/>
      <c r="D145" s="1"/>
      <c r="E145" s="1"/>
    </row>
    <row r="146" spans="1:8" ht="17" thickBot="1">
      <c r="A146" s="72" t="s">
        <v>1321</v>
      </c>
      <c r="B146" s="50" t="s">
        <v>1322</v>
      </c>
      <c r="C146" s="50"/>
      <c r="D146" s="50" t="s">
        <v>1323</v>
      </c>
      <c r="E146" s="51"/>
    </row>
    <row r="147" spans="1:8">
      <c r="A147" s="453" t="s">
        <v>1324</v>
      </c>
      <c r="B147" s="6" t="s">
        <v>1325</v>
      </c>
      <c r="C147" s="6"/>
      <c r="D147" s="6" t="s">
        <v>1326</v>
      </c>
      <c r="E147" s="7"/>
    </row>
    <row r="148" spans="1:8" ht="17" thickBot="1">
      <c r="A148" s="456"/>
      <c r="B148" s="11" t="s">
        <v>1327</v>
      </c>
      <c r="C148" s="11"/>
      <c r="D148" s="11" t="s">
        <v>1328</v>
      </c>
      <c r="E148" s="13"/>
    </row>
    <row r="149" spans="1:8">
      <c r="A149" s="453" t="s">
        <v>1329</v>
      </c>
      <c r="B149" s="6" t="s">
        <v>1326</v>
      </c>
      <c r="C149" s="6"/>
      <c r="D149" s="6" t="s">
        <v>1325</v>
      </c>
      <c r="E149" s="7"/>
    </row>
    <row r="150" spans="1:8" ht="17" thickBot="1">
      <c r="A150" s="456"/>
      <c r="B150" s="11" t="s">
        <v>1328</v>
      </c>
      <c r="C150" s="11"/>
      <c r="D150" s="11" t="s">
        <v>1327</v>
      </c>
      <c r="E150" s="13"/>
    </row>
    <row r="151" spans="1:8" ht="17" thickBot="1">
      <c r="A151" s="37" t="s">
        <v>1330</v>
      </c>
      <c r="B151" s="50" t="s">
        <v>1331</v>
      </c>
      <c r="C151" s="50"/>
      <c r="D151" s="50" t="s">
        <v>1331</v>
      </c>
      <c r="E151" s="51"/>
    </row>
    <row r="152" spans="1:8">
      <c r="A152" s="1"/>
      <c r="B152" s="1"/>
      <c r="C152" s="1"/>
      <c r="D152" s="1"/>
      <c r="E152" s="1"/>
    </row>
    <row r="153" spans="1:8">
      <c r="A153" s="1" t="s">
        <v>1364</v>
      </c>
      <c r="B153" s="1"/>
      <c r="C153" s="1"/>
      <c r="D153" s="1"/>
      <c r="E153" s="1"/>
      <c r="F153" s="1"/>
      <c r="G153" s="1"/>
      <c r="H153" s="1"/>
    </row>
    <row r="154" spans="1:8" ht="17" thickBot="1"/>
    <row r="155" spans="1:8" ht="17" thickBot="1">
      <c r="A155" s="72" t="s">
        <v>1355</v>
      </c>
      <c r="B155" s="50"/>
      <c r="C155" s="50"/>
      <c r="D155" s="50"/>
      <c r="E155" s="50"/>
      <c r="F155" s="184"/>
      <c r="G155" s="184"/>
      <c r="H155" s="185"/>
    </row>
    <row r="157" spans="1:8">
      <c r="A157" s="1" t="s">
        <v>1365</v>
      </c>
    </row>
    <row r="158" spans="1:8">
      <c r="A158" s="1" t="s">
        <v>1366</v>
      </c>
    </row>
    <row r="160" spans="1:8">
      <c r="A160" s="2" t="s">
        <v>1039</v>
      </c>
    </row>
    <row r="165" spans="1:8" ht="17" thickBot="1"/>
    <row r="166" spans="1:8" ht="17" thickBot="1">
      <c r="A166" s="168" t="s">
        <v>1367</v>
      </c>
      <c r="B166" s="169"/>
      <c r="C166" s="169"/>
      <c r="D166" s="169"/>
      <c r="E166" s="169"/>
      <c r="F166" s="170"/>
      <c r="G166" s="170"/>
      <c r="H166" s="171"/>
    </row>
    <row r="167" spans="1:8">
      <c r="A167" s="1" t="s">
        <v>1368</v>
      </c>
    </row>
    <row r="168" spans="1:8">
      <c r="A168" s="1" t="s">
        <v>1369</v>
      </c>
    </row>
    <row r="169" spans="1:8">
      <c r="A169" s="1" t="s">
        <v>1370</v>
      </c>
    </row>
    <row r="170" spans="1:8">
      <c r="A170" s="1" t="s">
        <v>1371</v>
      </c>
    </row>
    <row r="171" spans="1:8">
      <c r="A171" s="1" t="s">
        <v>1372</v>
      </c>
    </row>
    <row r="172" spans="1:8">
      <c r="A172" s="1" t="s">
        <v>1373</v>
      </c>
    </row>
    <row r="174" spans="1:8">
      <c r="A174" s="1" t="s">
        <v>341</v>
      </c>
    </row>
    <row r="175" spans="1:8" ht="17" thickBot="1"/>
    <row r="176" spans="1:8" ht="17" thickBot="1">
      <c r="A176" s="72" t="s">
        <v>1369</v>
      </c>
      <c r="B176" s="184"/>
      <c r="C176" s="184"/>
      <c r="D176" s="184"/>
      <c r="E176" s="184"/>
      <c r="F176" s="184"/>
      <c r="G176" s="184"/>
      <c r="H176" s="185"/>
    </row>
    <row r="177" spans="1:8" s="1" customFormat="1">
      <c r="A177" s="1" t="s">
        <v>1374</v>
      </c>
    </row>
    <row r="178" spans="1:8">
      <c r="A178" s="1" t="s">
        <v>1375</v>
      </c>
    </row>
    <row r="179" spans="1:8" ht="17" thickBot="1"/>
    <row r="180" spans="1:8" ht="17" thickBot="1">
      <c r="A180" s="72" t="s">
        <v>1370</v>
      </c>
      <c r="B180" s="184"/>
      <c r="C180" s="184"/>
      <c r="D180" s="184"/>
      <c r="E180" s="184"/>
      <c r="F180" s="184"/>
      <c r="G180" s="184"/>
      <c r="H180" s="185"/>
    </row>
    <row r="181" spans="1:8">
      <c r="A181" s="1" t="s">
        <v>1376</v>
      </c>
    </row>
    <row r="182" spans="1:8">
      <c r="A182" s="1" t="s">
        <v>1377</v>
      </c>
    </row>
    <row r="183" spans="1:8">
      <c r="A183" s="1" t="s">
        <v>1375</v>
      </c>
    </row>
    <row r="184" spans="1:8" ht="17" thickBot="1">
      <c r="A184" s="1"/>
    </row>
    <row r="185" spans="1:8" ht="17" thickBot="1">
      <c r="A185" s="72" t="s">
        <v>1371</v>
      </c>
      <c r="B185" s="184"/>
      <c r="C185" s="184"/>
      <c r="D185" s="184"/>
      <c r="E185" s="184"/>
      <c r="F185" s="184"/>
      <c r="G185" s="184"/>
      <c r="H185" s="185"/>
    </row>
    <row r="186" spans="1:8">
      <c r="A186" s="1" t="s">
        <v>1378</v>
      </c>
    </row>
    <row r="187" spans="1:8">
      <c r="A187" s="1" t="s">
        <v>1375</v>
      </c>
    </row>
    <row r="188" spans="1:8" ht="17" thickBot="1">
      <c r="A188" s="1"/>
    </row>
    <row r="189" spans="1:8" ht="17" thickBot="1">
      <c r="A189" s="72" t="s">
        <v>1372</v>
      </c>
      <c r="B189" s="184"/>
      <c r="C189" s="184"/>
      <c r="D189" s="184"/>
      <c r="E189" s="184"/>
      <c r="F189" s="184"/>
      <c r="G189" s="184"/>
      <c r="H189" s="185"/>
    </row>
    <row r="190" spans="1:8">
      <c r="A190" s="1" t="s">
        <v>2403</v>
      </c>
    </row>
    <row r="191" spans="1:8" s="1" customFormat="1">
      <c r="A191" s="1" t="s">
        <v>1379</v>
      </c>
      <c r="C191" s="2" t="s">
        <v>1380</v>
      </c>
    </row>
    <row r="192" spans="1:8" ht="17" thickBot="1"/>
    <row r="193" spans="1:8" ht="17" thickBot="1">
      <c r="A193" s="168" t="s">
        <v>1381</v>
      </c>
      <c r="B193" s="169"/>
      <c r="C193" s="169"/>
      <c r="D193" s="169"/>
      <c r="E193" s="169"/>
      <c r="F193" s="170"/>
      <c r="G193" s="170"/>
      <c r="H193" s="171"/>
    </row>
    <row r="194" spans="1:8">
      <c r="A194" s="1" t="s">
        <v>1382</v>
      </c>
    </row>
    <row r="195" spans="1:8">
      <c r="A195" s="1" t="s">
        <v>1383</v>
      </c>
    </row>
    <row r="196" spans="1:8">
      <c r="A196" s="1" t="s">
        <v>1384</v>
      </c>
    </row>
    <row r="197" spans="1:8">
      <c r="A197" s="1" t="s">
        <v>1385</v>
      </c>
    </row>
    <row r="198" spans="1:8">
      <c r="A198" s="1" t="s">
        <v>1386</v>
      </c>
    </row>
    <row r="199" spans="1:8">
      <c r="A199" s="1" t="s">
        <v>1221</v>
      </c>
    </row>
    <row r="200" spans="1:8" ht="17" thickBot="1">
      <c r="A200" s="1"/>
    </row>
    <row r="201" spans="1:8" ht="17" thickBot="1">
      <c r="A201" s="72" t="s">
        <v>1383</v>
      </c>
      <c r="B201" s="184"/>
      <c r="C201" s="184"/>
      <c r="D201" s="184"/>
      <c r="E201" s="184"/>
      <c r="F201" s="184"/>
      <c r="G201" s="184"/>
      <c r="H201" s="185"/>
    </row>
    <row r="202" spans="1:8">
      <c r="A202" s="1" t="s">
        <v>1387</v>
      </c>
    </row>
    <row r="203" spans="1:8">
      <c r="A203" s="1" t="s">
        <v>1388</v>
      </c>
    </row>
    <row r="204" spans="1:8">
      <c r="A204" s="1" t="s">
        <v>1389</v>
      </c>
    </row>
    <row r="205" spans="1:8" ht="17" thickBot="1">
      <c r="A205" s="1"/>
    </row>
    <row r="206" spans="1:8" ht="17" thickBot="1">
      <c r="A206" s="72" t="s">
        <v>1384</v>
      </c>
      <c r="B206" s="184"/>
      <c r="C206" s="184"/>
      <c r="D206" s="184"/>
      <c r="E206" s="184"/>
      <c r="F206" s="184"/>
      <c r="G206" s="184"/>
      <c r="H206" s="185"/>
    </row>
    <row r="207" spans="1:8">
      <c r="A207" s="1" t="s">
        <v>1390</v>
      </c>
    </row>
    <row r="208" spans="1:8">
      <c r="A208" s="1" t="s">
        <v>1391</v>
      </c>
    </row>
    <row r="209" spans="1:8">
      <c r="A209" s="1" t="s">
        <v>1392</v>
      </c>
    </row>
    <row r="210" spans="1:8" ht="17" thickBot="1">
      <c r="A210" s="1"/>
    </row>
    <row r="211" spans="1:8" ht="17" thickBot="1">
      <c r="A211" s="72" t="s">
        <v>1385</v>
      </c>
      <c r="B211" s="184"/>
      <c r="C211" s="184"/>
      <c r="D211" s="184"/>
      <c r="E211" s="184"/>
      <c r="F211" s="184"/>
      <c r="G211" s="184"/>
      <c r="H211" s="185"/>
    </row>
    <row r="212" spans="1:8">
      <c r="A212" s="1" t="s">
        <v>1393</v>
      </c>
    </row>
    <row r="213" spans="1:8">
      <c r="A213" s="1" t="s">
        <v>1394</v>
      </c>
    </row>
    <row r="214" spans="1:8">
      <c r="A214" s="1" t="s">
        <v>1392</v>
      </c>
    </row>
    <row r="215" spans="1:8" ht="17" thickBot="1">
      <c r="A215" s="1"/>
    </row>
    <row r="216" spans="1:8" ht="17" thickBot="1">
      <c r="A216" s="72" t="s">
        <v>1386</v>
      </c>
      <c r="B216" s="184"/>
      <c r="C216" s="184"/>
      <c r="D216" s="184"/>
      <c r="E216" s="184"/>
      <c r="F216" s="184"/>
      <c r="G216" s="184"/>
      <c r="H216" s="185"/>
    </row>
    <row r="217" spans="1:8">
      <c r="A217" s="1" t="s">
        <v>1395</v>
      </c>
    </row>
    <row r="218" spans="1:8" ht="17" thickBot="1">
      <c r="A218" s="1" t="s">
        <v>1392</v>
      </c>
    </row>
    <row r="219" spans="1:8">
      <c r="D219" s="12" t="s">
        <v>1396</v>
      </c>
      <c r="E219" s="6"/>
      <c r="F219" s="6"/>
      <c r="G219" s="7"/>
    </row>
    <row r="220" spans="1:8" ht="17" thickBot="1">
      <c r="A220" s="113" t="s">
        <v>1397</v>
      </c>
      <c r="D220" s="52" t="s">
        <v>1398</v>
      </c>
      <c r="E220" s="11"/>
      <c r="F220" s="11"/>
      <c r="G220" s="13"/>
    </row>
    <row r="221" spans="1:8" ht="17" thickBot="1"/>
    <row r="222" spans="1:8" ht="17" thickBot="1">
      <c r="A222" s="168" t="s">
        <v>1399</v>
      </c>
      <c r="B222" s="169"/>
      <c r="C222" s="169"/>
      <c r="D222" s="169"/>
      <c r="E222" s="169"/>
      <c r="F222" s="170"/>
      <c r="G222" s="170"/>
      <c r="H222" s="171"/>
    </row>
    <row r="223" spans="1:8">
      <c r="A223" s="1" t="s">
        <v>1400</v>
      </c>
    </row>
    <row r="224" spans="1:8">
      <c r="A224" s="1" t="s">
        <v>1401</v>
      </c>
    </row>
    <row r="225" spans="1:1">
      <c r="A225" s="1" t="s">
        <v>1402</v>
      </c>
    </row>
    <row r="226" spans="1:1">
      <c r="A226" s="1" t="s">
        <v>1403</v>
      </c>
    </row>
    <row r="227" spans="1:1">
      <c r="A227" s="1" t="s">
        <v>1404</v>
      </c>
    </row>
    <row r="228" spans="1:1">
      <c r="A228" s="1" t="s">
        <v>1405</v>
      </c>
    </row>
    <row r="229" spans="1:1">
      <c r="A229" s="1"/>
    </row>
    <row r="230" spans="1:1">
      <c r="A230" s="1" t="s">
        <v>341</v>
      </c>
    </row>
    <row r="231" spans="1:1">
      <c r="A231" s="1"/>
    </row>
    <row r="232" spans="1:1">
      <c r="A232" s="1" t="s">
        <v>1406</v>
      </c>
    </row>
    <row r="233" spans="1:1">
      <c r="A233" s="1" t="s">
        <v>1407</v>
      </c>
    </row>
    <row r="234" spans="1:1">
      <c r="A234" s="1"/>
    </row>
    <row r="235" spans="1:1">
      <c r="A235" s="1" t="s">
        <v>1408</v>
      </c>
    </row>
    <row r="236" spans="1:1">
      <c r="A236" s="1" t="s">
        <v>1409</v>
      </c>
    </row>
    <row r="237" spans="1:1">
      <c r="A237" s="1"/>
    </row>
    <row r="238" spans="1:1">
      <c r="A238" s="1" t="s">
        <v>1410</v>
      </c>
    </row>
    <row r="239" spans="1:1">
      <c r="A239" s="113" t="s">
        <v>1411</v>
      </c>
    </row>
    <row r="240" spans="1:1" ht="17" thickBot="1"/>
    <row r="241" spans="1:8" ht="17" thickBot="1">
      <c r="A241" s="168" t="s">
        <v>1412</v>
      </c>
      <c r="B241" s="169"/>
      <c r="C241" s="169"/>
      <c r="D241" s="169"/>
      <c r="E241" s="169"/>
      <c r="F241" s="170"/>
      <c r="G241" s="170"/>
      <c r="H241" s="171"/>
    </row>
    <row r="242" spans="1:8">
      <c r="A242" s="1" t="s">
        <v>1413</v>
      </c>
    </row>
    <row r="243" spans="1:8">
      <c r="A243" s="1" t="s">
        <v>1414</v>
      </c>
    </row>
    <row r="244" spans="1:8">
      <c r="A244" s="1" t="s">
        <v>1415</v>
      </c>
    </row>
    <row r="245" spans="1:8">
      <c r="A245" s="1" t="s">
        <v>1416</v>
      </c>
    </row>
    <row r="246" spans="1:8">
      <c r="A246" s="1" t="s">
        <v>1417</v>
      </c>
    </row>
    <row r="247" spans="1:8">
      <c r="A247" s="1" t="s">
        <v>1418</v>
      </c>
    </row>
    <row r="248" spans="1:8">
      <c r="A248" s="1" t="s">
        <v>1419</v>
      </c>
    </row>
    <row r="249" spans="1:8">
      <c r="A249" s="1"/>
    </row>
    <row r="250" spans="1:8">
      <c r="A250" s="1" t="s">
        <v>341</v>
      </c>
    </row>
    <row r="251" spans="1:8">
      <c r="A251" s="1" t="s">
        <v>1420</v>
      </c>
    </row>
    <row r="252" spans="1:8">
      <c r="A252" s="1" t="s">
        <v>1421</v>
      </c>
    </row>
    <row r="253" spans="1:8" ht="17" thickBot="1">
      <c r="A253" s="1"/>
    </row>
    <row r="254" spans="1:8" ht="17" thickBot="1">
      <c r="A254" s="168" t="s">
        <v>1422</v>
      </c>
      <c r="B254" s="169"/>
      <c r="C254" s="169"/>
      <c r="D254" s="169"/>
      <c r="E254" s="169"/>
      <c r="F254" s="170"/>
      <c r="G254" s="170"/>
      <c r="H254" s="171"/>
    </row>
    <row r="255" spans="1:8">
      <c r="A255" s="1" t="s">
        <v>1423</v>
      </c>
    </row>
    <row r="256" spans="1:8">
      <c r="A256" s="1" t="s">
        <v>1424</v>
      </c>
    </row>
    <row r="257" spans="1:8">
      <c r="A257" s="1" t="s">
        <v>1425</v>
      </c>
    </row>
    <row r="258" spans="1:8">
      <c r="A258" s="1" t="s">
        <v>1426</v>
      </c>
    </row>
    <row r="259" spans="1:8">
      <c r="A259" s="1" t="s">
        <v>1427</v>
      </c>
    </row>
    <row r="260" spans="1:8">
      <c r="A260" s="1" t="s">
        <v>1428</v>
      </c>
    </row>
    <row r="261" spans="1:8">
      <c r="A261" s="1" t="s">
        <v>1429</v>
      </c>
    </row>
    <row r="262" spans="1:8">
      <c r="A262" s="1" t="s">
        <v>1430</v>
      </c>
    </row>
    <row r="264" spans="1:8">
      <c r="A264" s="1" t="s">
        <v>341</v>
      </c>
    </row>
    <row r="265" spans="1:8">
      <c r="A265" s="1" t="s">
        <v>1431</v>
      </c>
    </row>
    <row r="266" spans="1:8">
      <c r="A266" s="1" t="s">
        <v>1432</v>
      </c>
    </row>
    <row r="269" spans="1:8" ht="17" thickBot="1"/>
    <row r="270" spans="1:8" ht="17" thickBot="1">
      <c r="A270" s="168" t="s">
        <v>1433</v>
      </c>
      <c r="B270" s="169"/>
      <c r="C270" s="169"/>
      <c r="D270" s="169"/>
      <c r="E270" s="169"/>
      <c r="F270" s="170"/>
      <c r="G270" s="170"/>
      <c r="H270" s="171"/>
    </row>
    <row r="271" spans="1:8">
      <c r="A271" s="1" t="s">
        <v>1434</v>
      </c>
      <c r="B271" s="1"/>
      <c r="C271" s="1"/>
      <c r="D271" s="1"/>
      <c r="E271" s="1"/>
      <c r="F271" s="1"/>
    </row>
    <row r="272" spans="1:8" ht="17" thickBot="1">
      <c r="A272" s="1"/>
      <c r="B272" s="1"/>
      <c r="C272" s="1"/>
      <c r="D272" s="1"/>
      <c r="E272" s="1"/>
      <c r="F272" s="1"/>
    </row>
    <row r="273" spans="1:8">
      <c r="A273" s="172" t="s">
        <v>1435</v>
      </c>
      <c r="B273" s="6" t="s">
        <v>861</v>
      </c>
      <c r="C273" s="6" t="s">
        <v>861</v>
      </c>
      <c r="D273" s="6" t="s">
        <v>861</v>
      </c>
      <c r="E273" s="6" t="s">
        <v>861</v>
      </c>
      <c r="F273" s="7" t="s">
        <v>861</v>
      </c>
    </row>
    <row r="274" spans="1:8" ht="17" thickBot="1">
      <c r="A274" s="173" t="s">
        <v>1436</v>
      </c>
      <c r="B274" s="11">
        <v>2</v>
      </c>
      <c r="C274" s="11">
        <v>4</v>
      </c>
      <c r="D274" s="11">
        <v>6</v>
      </c>
      <c r="E274" s="11">
        <v>8</v>
      </c>
      <c r="F274" s="13">
        <v>10</v>
      </c>
    </row>
    <row r="275" spans="1:8">
      <c r="A275" s="174">
        <v>100</v>
      </c>
      <c r="B275" s="175">
        <v>20</v>
      </c>
      <c r="C275" s="176">
        <v>18</v>
      </c>
      <c r="D275" s="176">
        <v>17</v>
      </c>
      <c r="E275" s="176">
        <v>15</v>
      </c>
      <c r="F275" s="177">
        <v>9</v>
      </c>
    </row>
    <row r="276" spans="1:8">
      <c r="A276" s="174">
        <v>200</v>
      </c>
      <c r="B276" s="178">
        <v>15</v>
      </c>
      <c r="C276" s="71">
        <v>14</v>
      </c>
      <c r="D276" s="71">
        <v>13</v>
      </c>
      <c r="E276" s="71">
        <v>10</v>
      </c>
      <c r="F276" s="179">
        <v>8</v>
      </c>
    </row>
    <row r="277" spans="1:8">
      <c r="A277" s="174">
        <v>300</v>
      </c>
      <c r="B277" s="178">
        <v>10</v>
      </c>
      <c r="C277" s="71">
        <v>8</v>
      </c>
      <c r="D277" s="71">
        <v>7</v>
      </c>
      <c r="E277" s="71">
        <v>6</v>
      </c>
      <c r="F277" s="179">
        <v>2</v>
      </c>
    </row>
    <row r="278" spans="1:8" ht="17" thickBot="1">
      <c r="A278" s="173">
        <v>400</v>
      </c>
      <c r="B278" s="180">
        <v>5</v>
      </c>
      <c r="C278" s="181">
        <v>4</v>
      </c>
      <c r="D278" s="181">
        <v>3</v>
      </c>
      <c r="E278" s="181">
        <v>4</v>
      </c>
      <c r="F278" s="182">
        <v>0</v>
      </c>
    </row>
    <row r="280" spans="1:8">
      <c r="A280" s="1" t="s">
        <v>1437</v>
      </c>
      <c r="E280" s="3" t="s">
        <v>832</v>
      </c>
      <c r="F280" s="1" t="s">
        <v>1438</v>
      </c>
      <c r="G280" s="1"/>
      <c r="H280" s="1"/>
    </row>
    <row r="281" spans="1:8">
      <c r="A281" s="1" t="s">
        <v>1426</v>
      </c>
      <c r="E281" s="1"/>
      <c r="F281" s="1" t="s">
        <v>1439</v>
      </c>
      <c r="G281" s="1"/>
      <c r="H281" s="1"/>
    </row>
    <row r="282" spans="1:8">
      <c r="A282" s="1" t="s">
        <v>1427</v>
      </c>
      <c r="E282" s="1"/>
      <c r="F282" s="1" t="s">
        <v>1440</v>
      </c>
      <c r="G282" s="1"/>
      <c r="H282" s="1"/>
    </row>
    <row r="283" spans="1:8">
      <c r="A283" s="1" t="s">
        <v>1428</v>
      </c>
    </row>
    <row r="284" spans="1:8">
      <c r="A284" s="1" t="s">
        <v>1429</v>
      </c>
    </row>
    <row r="285" spans="1:8">
      <c r="A285" s="1" t="s">
        <v>1430</v>
      </c>
    </row>
    <row r="286" spans="1:8">
      <c r="A286" s="1"/>
    </row>
    <row r="287" spans="1:8">
      <c r="A287" s="1" t="s">
        <v>341</v>
      </c>
    </row>
    <row r="288" spans="1:8">
      <c r="A288" s="1"/>
    </row>
    <row r="289" spans="1:8">
      <c r="A289" s="1" t="s">
        <v>1441</v>
      </c>
    </row>
    <row r="290" spans="1:8">
      <c r="A290" s="1" t="s">
        <v>1442</v>
      </c>
    </row>
    <row r="291" spans="1:8" ht="17" thickBot="1">
      <c r="A291" s="1"/>
    </row>
    <row r="292" spans="1:8" ht="17" thickBot="1">
      <c r="A292" s="168" t="s">
        <v>1443</v>
      </c>
      <c r="B292" s="169"/>
      <c r="C292" s="169"/>
      <c r="D292" s="169"/>
      <c r="E292" s="502" t="s">
        <v>5168</v>
      </c>
      <c r="F292" s="170"/>
      <c r="G292" s="170"/>
      <c r="H292" s="171"/>
    </row>
    <row r="293" spans="1:8">
      <c r="A293" s="1" t="s">
        <v>1444</v>
      </c>
      <c r="B293" s="1"/>
      <c r="C293" s="1"/>
      <c r="D293" s="1"/>
      <c r="E293" s="1"/>
      <c r="F293" s="1"/>
    </row>
    <row r="294" spans="1:8" ht="17" thickBot="1">
      <c r="A294" s="1"/>
      <c r="B294" s="1"/>
      <c r="C294" s="1"/>
      <c r="D294" s="1"/>
      <c r="E294" s="1"/>
      <c r="F294" s="1"/>
    </row>
    <row r="295" spans="1:8">
      <c r="A295" s="172" t="s">
        <v>1435</v>
      </c>
      <c r="B295" s="6" t="s">
        <v>861</v>
      </c>
      <c r="C295" s="6" t="s">
        <v>861</v>
      </c>
      <c r="D295" s="6" t="s">
        <v>861</v>
      </c>
      <c r="E295" s="6" t="s">
        <v>861</v>
      </c>
      <c r="F295" s="7" t="s">
        <v>861</v>
      </c>
    </row>
    <row r="296" spans="1:8" ht="17" thickBot="1">
      <c r="A296" s="173" t="s">
        <v>1436</v>
      </c>
      <c r="B296" s="11">
        <v>2</v>
      </c>
      <c r="C296" s="11">
        <v>4</v>
      </c>
      <c r="D296" s="11">
        <v>6</v>
      </c>
      <c r="E296" s="11">
        <v>8</v>
      </c>
      <c r="F296" s="13">
        <v>10</v>
      </c>
    </row>
    <row r="297" spans="1:8">
      <c r="A297" s="174">
        <v>400</v>
      </c>
      <c r="B297" s="175">
        <v>20</v>
      </c>
      <c r="C297" s="176">
        <v>18</v>
      </c>
      <c r="D297" s="176">
        <v>17</v>
      </c>
      <c r="E297" s="176">
        <v>15</v>
      </c>
      <c r="F297" s="177">
        <v>9</v>
      </c>
    </row>
    <row r="298" spans="1:8">
      <c r="A298" s="174">
        <v>300</v>
      </c>
      <c r="B298" s="178">
        <v>15</v>
      </c>
      <c r="C298" s="71">
        <v>14</v>
      </c>
      <c r="D298" s="71">
        <v>13</v>
      </c>
      <c r="E298" s="71">
        <v>10</v>
      </c>
      <c r="F298" s="179">
        <v>8</v>
      </c>
    </row>
    <row r="299" spans="1:8">
      <c r="A299" s="174">
        <v>200</v>
      </c>
      <c r="B299" s="178">
        <v>10</v>
      </c>
      <c r="C299" s="71">
        <v>8</v>
      </c>
      <c r="D299" s="71">
        <v>7</v>
      </c>
      <c r="E299" s="71">
        <v>6</v>
      </c>
      <c r="F299" s="179">
        <v>2</v>
      </c>
    </row>
    <row r="300" spans="1:8" ht="17" thickBot="1">
      <c r="A300" s="173">
        <v>100</v>
      </c>
      <c r="B300" s="180">
        <v>5</v>
      </c>
      <c r="C300" s="181">
        <v>4</v>
      </c>
      <c r="D300" s="181">
        <v>3</v>
      </c>
      <c r="E300" s="181">
        <v>4</v>
      </c>
      <c r="F300" s="182">
        <v>0</v>
      </c>
    </row>
    <row r="302" spans="1:8">
      <c r="A302" s="1" t="s">
        <v>1445</v>
      </c>
      <c r="E302" s="3"/>
      <c r="F302" s="1"/>
      <c r="G302" s="1"/>
      <c r="H302" s="1"/>
    </row>
    <row r="303" spans="1:8">
      <c r="A303" s="1" t="s">
        <v>1426</v>
      </c>
      <c r="E303" s="1"/>
      <c r="F303" s="1"/>
      <c r="G303" s="1"/>
      <c r="H303" s="1"/>
    </row>
    <row r="304" spans="1:8">
      <c r="A304" s="1" t="s">
        <v>1427</v>
      </c>
      <c r="E304" s="1"/>
      <c r="F304" s="1"/>
      <c r="G304" s="1"/>
      <c r="H304" s="1"/>
    </row>
    <row r="305" spans="1:8">
      <c r="A305" s="1" t="s">
        <v>1428</v>
      </c>
    </row>
    <row r="306" spans="1:8">
      <c r="A306" s="1" t="s">
        <v>1429</v>
      </c>
    </row>
    <row r="307" spans="1:8">
      <c r="A307" s="1" t="s">
        <v>1430</v>
      </c>
    </row>
    <row r="308" spans="1:8">
      <c r="A308" s="1"/>
    </row>
    <row r="309" spans="1:8">
      <c r="A309" s="1" t="s">
        <v>341</v>
      </c>
    </row>
    <row r="310" spans="1:8">
      <c r="A310" s="1" t="s">
        <v>1446</v>
      </c>
    </row>
    <row r="311" spans="1:8">
      <c r="A311" s="1" t="s">
        <v>1447</v>
      </c>
    </row>
    <row r="312" spans="1:8">
      <c r="A312" s="1" t="s">
        <v>1448</v>
      </c>
    </row>
    <row r="313" spans="1:8">
      <c r="A313" s="1" t="s">
        <v>1449</v>
      </c>
    </row>
    <row r="314" spans="1:8" ht="17" thickBot="1">
      <c r="A314" s="1"/>
    </row>
    <row r="315" spans="1:8" ht="17" thickBot="1">
      <c r="A315" s="168" t="s">
        <v>1450</v>
      </c>
      <c r="B315" s="169"/>
      <c r="C315" s="169"/>
      <c r="D315" s="169"/>
      <c r="E315" s="169"/>
      <c r="F315" s="170"/>
      <c r="G315" s="170"/>
      <c r="H315" s="171"/>
    </row>
    <row r="316" spans="1:8">
      <c r="A316" s="1" t="s">
        <v>1451</v>
      </c>
    </row>
    <row r="317" spans="1:8">
      <c r="A317" s="1" t="s">
        <v>1452</v>
      </c>
    </row>
    <row r="318" spans="1:8">
      <c r="A318" s="1" t="s">
        <v>1453</v>
      </c>
    </row>
    <row r="319" spans="1:8">
      <c r="A319" s="1" t="s">
        <v>1417</v>
      </c>
    </row>
    <row r="320" spans="1:8">
      <c r="A320" s="1" t="s">
        <v>1454</v>
      </c>
    </row>
    <row r="321" spans="1:8">
      <c r="A321" s="1" t="s">
        <v>1455</v>
      </c>
    </row>
    <row r="322" spans="1:8">
      <c r="A322" s="1"/>
    </row>
    <row r="323" spans="1:8">
      <c r="A323" s="1" t="s">
        <v>341</v>
      </c>
    </row>
    <row r="324" spans="1:8">
      <c r="A324" s="1" t="s">
        <v>1456</v>
      </c>
    </row>
    <row r="325" spans="1:8">
      <c r="A325" s="1"/>
    </row>
    <row r="326" spans="1:8">
      <c r="A326" s="1" t="s">
        <v>1457</v>
      </c>
    </row>
    <row r="327" spans="1:8" ht="17" thickBot="1">
      <c r="A327" s="1"/>
    </row>
    <row r="328" spans="1:8" ht="17" thickBot="1">
      <c r="A328" s="168" t="s">
        <v>1458</v>
      </c>
      <c r="B328" s="169"/>
      <c r="C328" s="169"/>
      <c r="D328" s="169"/>
      <c r="E328" s="169"/>
      <c r="F328" s="170"/>
      <c r="G328" s="170"/>
      <c r="H328" s="171"/>
    </row>
    <row r="329" spans="1:8">
      <c r="A329" s="1" t="s">
        <v>1459</v>
      </c>
    </row>
    <row r="330" spans="1:8">
      <c r="A330" s="1" t="s">
        <v>1460</v>
      </c>
    </row>
    <row r="331" spans="1:8">
      <c r="A331" s="1" t="s">
        <v>1461</v>
      </c>
    </row>
    <row r="332" spans="1:8">
      <c r="A332" s="1" t="s">
        <v>1462</v>
      </c>
    </row>
    <row r="333" spans="1:8">
      <c r="A333" s="1" t="s">
        <v>1463</v>
      </c>
    </row>
    <row r="334" spans="1:8">
      <c r="A334" s="1" t="s">
        <v>1464</v>
      </c>
    </row>
    <row r="335" spans="1:8">
      <c r="A335" s="1"/>
    </row>
    <row r="336" spans="1:8">
      <c r="A336" s="1" t="s">
        <v>341</v>
      </c>
    </row>
    <row r="337" spans="1:8">
      <c r="A337" s="1" t="s">
        <v>1465</v>
      </c>
    </row>
    <row r="338" spans="1:8">
      <c r="A338" s="1"/>
      <c r="B338" s="1" t="s">
        <v>1466</v>
      </c>
    </row>
    <row r="339" spans="1:8">
      <c r="A339" s="1"/>
      <c r="B339" s="1" t="s">
        <v>1467</v>
      </c>
    </row>
    <row r="340" spans="1:8">
      <c r="A340" s="1"/>
      <c r="B340" s="1" t="s">
        <v>1468</v>
      </c>
    </row>
    <row r="341" spans="1:8">
      <c r="A341" s="1"/>
    </row>
    <row r="342" spans="1:8">
      <c r="A342" s="4" t="s">
        <v>1469</v>
      </c>
    </row>
    <row r="343" spans="1:8">
      <c r="A343" s="1" t="s">
        <v>1258</v>
      </c>
    </row>
    <row r="344" spans="1:8">
      <c r="A344" s="1"/>
    </row>
    <row r="345" spans="1:8" ht="17" thickBot="1"/>
    <row r="346" spans="1:8" ht="17" thickBot="1">
      <c r="A346" s="168" t="s">
        <v>1470</v>
      </c>
      <c r="B346" s="169"/>
      <c r="C346" s="169"/>
      <c r="D346" s="169"/>
      <c r="E346" s="169"/>
      <c r="F346" s="170"/>
      <c r="G346" s="170"/>
      <c r="H346" s="171"/>
    </row>
    <row r="347" spans="1:8">
      <c r="A347" s="1" t="s">
        <v>1471</v>
      </c>
    </row>
    <row r="348" spans="1:8">
      <c r="A348" s="1" t="s">
        <v>1472</v>
      </c>
    </row>
    <row r="349" spans="1:8">
      <c r="A349" s="1" t="s">
        <v>1473</v>
      </c>
    </row>
    <row r="350" spans="1:8">
      <c r="A350" s="1" t="s">
        <v>1417</v>
      </c>
    </row>
    <row r="351" spans="1:8">
      <c r="A351" s="1" t="s">
        <v>2408</v>
      </c>
    </row>
    <row r="352" spans="1:8">
      <c r="A352" s="1" t="s">
        <v>1474</v>
      </c>
    </row>
    <row r="354" spans="1:8">
      <c r="A354" s="1" t="s">
        <v>341</v>
      </c>
    </row>
    <row r="356" spans="1:8">
      <c r="A356" s="1" t="s">
        <v>2404</v>
      </c>
    </row>
    <row r="357" spans="1:8">
      <c r="A357" s="1" t="s">
        <v>2405</v>
      </c>
      <c r="B357" s="1"/>
      <c r="C357" s="1"/>
      <c r="D357" s="1"/>
      <c r="E357" s="1"/>
      <c r="F357" s="1"/>
      <c r="G357" s="1"/>
      <c r="H357" s="1"/>
    </row>
    <row r="358" spans="1:8">
      <c r="A358" s="1" t="s">
        <v>2406</v>
      </c>
      <c r="B358" s="1"/>
      <c r="C358" s="1"/>
      <c r="D358" s="1"/>
      <c r="E358" s="1"/>
      <c r="F358" s="1"/>
      <c r="G358" s="1"/>
      <c r="H358" s="1"/>
    </row>
    <row r="359" spans="1:8">
      <c r="A359" s="1" t="s">
        <v>2407</v>
      </c>
      <c r="B359" s="1"/>
      <c r="C359" s="1"/>
      <c r="D359" s="1"/>
      <c r="E359" s="1"/>
      <c r="F359" s="1"/>
      <c r="G359" s="1"/>
      <c r="H359" s="1"/>
    </row>
    <row r="365" spans="1:8" ht="17" thickBot="1"/>
    <row r="366" spans="1:8" ht="17" thickBot="1">
      <c r="A366" s="168" t="s">
        <v>1475</v>
      </c>
      <c r="B366" s="169"/>
      <c r="C366" s="313" t="s">
        <v>1476</v>
      </c>
      <c r="D366" s="169"/>
      <c r="E366" s="169"/>
      <c r="F366" s="170"/>
      <c r="G366" s="170"/>
      <c r="H366" s="171"/>
    </row>
    <row r="367" spans="1:8">
      <c r="A367" s="1" t="s">
        <v>1477</v>
      </c>
    </row>
    <row r="368" spans="1:8">
      <c r="A368" s="1" t="s">
        <v>1460</v>
      </c>
    </row>
    <row r="369" spans="1:8">
      <c r="A369" s="1" t="s">
        <v>1461</v>
      </c>
    </row>
    <row r="370" spans="1:8">
      <c r="A370" s="1" t="s">
        <v>1462</v>
      </c>
    </row>
    <row r="371" spans="1:8">
      <c r="A371" s="1" t="s">
        <v>1463</v>
      </c>
    </row>
    <row r="372" spans="1:8">
      <c r="A372" s="1" t="s">
        <v>1464</v>
      </c>
    </row>
    <row r="377" spans="1:8" ht="17" thickBot="1"/>
    <row r="378" spans="1:8" ht="17" thickBot="1">
      <c r="A378" s="168" t="s">
        <v>1478</v>
      </c>
      <c r="B378" s="169"/>
      <c r="C378" s="169" t="s">
        <v>1476</v>
      </c>
      <c r="D378" s="169"/>
      <c r="E378" s="169"/>
      <c r="F378" s="170"/>
      <c r="G378" s="170"/>
      <c r="H378" s="171"/>
    </row>
    <row r="379" spans="1:8">
      <c r="A379" s="1" t="s">
        <v>1479</v>
      </c>
    </row>
    <row r="380" spans="1:8">
      <c r="A380" s="1" t="s">
        <v>1460</v>
      </c>
      <c r="C380" s="369"/>
    </row>
    <row r="381" spans="1:8">
      <c r="A381" s="1" t="s">
        <v>1461</v>
      </c>
    </row>
    <row r="382" spans="1:8">
      <c r="A382" s="1" t="s">
        <v>1462</v>
      </c>
    </row>
    <row r="383" spans="1:8">
      <c r="A383" s="1" t="s">
        <v>1463</v>
      </c>
    </row>
    <row r="384" spans="1:8">
      <c r="A384" s="1" t="s">
        <v>1464</v>
      </c>
    </row>
    <row r="385" spans="1:8">
      <c r="A385" s="1"/>
    </row>
    <row r="386" spans="1:8">
      <c r="A386" s="1"/>
    </row>
    <row r="387" spans="1:8" ht="17" thickBot="1"/>
    <row r="388" spans="1:8" ht="17" thickBot="1">
      <c r="A388" s="168" t="s">
        <v>1480</v>
      </c>
      <c r="B388" s="169"/>
      <c r="C388" s="169" t="s">
        <v>1476</v>
      </c>
      <c r="D388" s="169"/>
      <c r="E388" s="169"/>
      <c r="F388" s="170"/>
      <c r="G388" s="170"/>
      <c r="H388" s="171"/>
    </row>
    <row r="389" spans="1:8">
      <c r="A389" s="1" t="s">
        <v>1481</v>
      </c>
    </row>
    <row r="390" spans="1:8">
      <c r="A390" s="1" t="s">
        <v>1482</v>
      </c>
    </row>
    <row r="391" spans="1:8">
      <c r="A391" s="1" t="s">
        <v>1483</v>
      </c>
    </row>
    <row r="392" spans="1:8">
      <c r="A392" s="1" t="s">
        <v>1484</v>
      </c>
    </row>
    <row r="393" spans="1:8">
      <c r="A393" s="1" t="s">
        <v>1485</v>
      </c>
    </row>
    <row r="394" spans="1:8">
      <c r="A394" s="1" t="s">
        <v>1486</v>
      </c>
    </row>
    <row r="397" spans="1:8">
      <c r="A397" s="1" t="s">
        <v>1487</v>
      </c>
      <c r="B397" s="1"/>
      <c r="C397" s="1"/>
      <c r="D397" s="1"/>
      <c r="E397" s="1"/>
      <c r="F397" s="1"/>
      <c r="G397" s="1"/>
      <c r="H397" s="1"/>
    </row>
    <row r="398" spans="1:8">
      <c r="A398" s="1" t="s">
        <v>1475</v>
      </c>
      <c r="B398" s="1" t="s">
        <v>1488</v>
      </c>
      <c r="C398" s="1"/>
      <c r="D398" s="1"/>
      <c r="E398" s="1"/>
      <c r="F398" s="1"/>
      <c r="G398" s="1"/>
      <c r="H398" s="1"/>
    </row>
    <row r="399" spans="1:8">
      <c r="A399" s="1" t="s">
        <v>1478</v>
      </c>
      <c r="B399" s="1" t="s">
        <v>1489</v>
      </c>
      <c r="C399" s="1"/>
      <c r="D399" s="1"/>
      <c r="E399" s="1"/>
      <c r="F399" s="1"/>
      <c r="G399" s="1"/>
      <c r="H399" s="1"/>
    </row>
    <row r="400" spans="1:8">
      <c r="A400" s="1" t="s">
        <v>1480</v>
      </c>
      <c r="B400" s="1" t="s">
        <v>1490</v>
      </c>
      <c r="C400" s="1"/>
      <c r="D400" s="1"/>
      <c r="E400" s="1"/>
      <c r="F400" s="1"/>
      <c r="G400" s="1"/>
      <c r="H400" s="1"/>
    </row>
    <row r="401" spans="1:8" ht="17" thickBot="1"/>
    <row r="402" spans="1:8">
      <c r="A402" s="5" t="s">
        <v>2409</v>
      </c>
      <c r="B402" s="314"/>
      <c r="C402" s="314"/>
      <c r="D402" s="314"/>
      <c r="E402" s="314"/>
      <c r="F402" s="314"/>
      <c r="G402" s="314"/>
      <c r="H402" s="315"/>
    </row>
    <row r="403" spans="1:8">
      <c r="A403" s="8" t="s">
        <v>2410</v>
      </c>
      <c r="H403" s="316"/>
    </row>
    <row r="404" spans="1:8">
      <c r="A404" s="8" t="s">
        <v>2411</v>
      </c>
      <c r="H404" s="316"/>
    </row>
    <row r="405" spans="1:8">
      <c r="A405" s="8" t="s">
        <v>2412</v>
      </c>
      <c r="H405" s="316"/>
    </row>
    <row r="406" spans="1:8">
      <c r="A406" s="8" t="s">
        <v>2413</v>
      </c>
      <c r="H406" s="316"/>
    </row>
    <row r="407" spans="1:8">
      <c r="A407" s="8" t="s">
        <v>2414</v>
      </c>
      <c r="H407" s="316"/>
    </row>
    <row r="408" spans="1:8" ht="17" thickBot="1">
      <c r="A408" s="10" t="s">
        <v>2415</v>
      </c>
      <c r="B408" s="317"/>
      <c r="C408" s="317"/>
      <c r="D408" s="317"/>
      <c r="E408" s="317"/>
      <c r="F408" s="317"/>
      <c r="G408" s="317"/>
      <c r="H408" s="318"/>
    </row>
  </sheetData>
  <mergeCells count="8">
    <mergeCell ref="A137:A138"/>
    <mergeCell ref="A147:A148"/>
    <mergeCell ref="A149:A150"/>
    <mergeCell ref="A40:A41"/>
    <mergeCell ref="A42:A43"/>
    <mergeCell ref="A84:A85"/>
    <mergeCell ref="A86:A87"/>
    <mergeCell ref="A135:A136"/>
  </mergeCells>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6302A-6B3A-F243-A927-3A97EB3A3FA8}">
  <dimension ref="A1:O711"/>
  <sheetViews>
    <sheetView rightToLeft="1" topLeftCell="A14" zoomScale="150" zoomScaleNormal="150" workbookViewId="0">
      <selection activeCell="J22" sqref="J22:O29"/>
    </sheetView>
  </sheetViews>
  <sheetFormatPr baseColWidth="10" defaultColWidth="10.83203125" defaultRowHeight="16"/>
  <cols>
    <col min="1" max="1" width="11.83203125" style="1" customWidth="1"/>
    <col min="2" max="16384" width="10.83203125" style="1"/>
  </cols>
  <sheetData>
    <row r="1" spans="1:8">
      <c r="A1" s="4" t="s">
        <v>3434</v>
      </c>
      <c r="B1" s="4"/>
      <c r="C1" s="4"/>
      <c r="D1" s="4"/>
      <c r="E1" s="4"/>
      <c r="F1" s="4"/>
      <c r="G1" s="14"/>
      <c r="H1" s="140">
        <v>45770</v>
      </c>
    </row>
    <row r="2" spans="1:8" ht="17" thickBot="1"/>
    <row r="3" spans="1:8">
      <c r="A3" s="134" t="s">
        <v>967</v>
      </c>
      <c r="B3" s="186"/>
      <c r="C3" s="186"/>
      <c r="D3" s="186"/>
      <c r="E3" s="186"/>
      <c r="F3" s="186"/>
      <c r="G3" s="186"/>
      <c r="H3" s="187"/>
    </row>
    <row r="4" spans="1:8">
      <c r="A4" s="8" t="s">
        <v>1491</v>
      </c>
      <c r="H4" s="9"/>
    </row>
    <row r="5" spans="1:8">
      <c r="A5" s="8" t="s">
        <v>1492</v>
      </c>
      <c r="H5" s="9"/>
    </row>
    <row r="6" spans="1:8">
      <c r="A6" s="8"/>
      <c r="H6" s="9"/>
    </row>
    <row r="7" spans="1:8">
      <c r="A7" s="8" t="s">
        <v>1493</v>
      </c>
      <c r="H7" s="9"/>
    </row>
    <row r="8" spans="1:8">
      <c r="A8" s="8" t="s">
        <v>1494</v>
      </c>
      <c r="H8" s="9"/>
    </row>
    <row r="9" spans="1:8">
      <c r="A9" s="8"/>
      <c r="H9" s="9"/>
    </row>
    <row r="10" spans="1:8">
      <c r="A10" s="8" t="s">
        <v>3435</v>
      </c>
      <c r="H10" s="9"/>
    </row>
    <row r="11" spans="1:8">
      <c r="A11" s="8"/>
      <c r="B11" s="1" t="s">
        <v>3436</v>
      </c>
      <c r="H11" s="9"/>
    </row>
    <row r="12" spans="1:8">
      <c r="A12" s="8"/>
      <c r="D12" s="1" t="s">
        <v>3437</v>
      </c>
      <c r="H12" s="9"/>
    </row>
    <row r="13" spans="1:8">
      <c r="A13" s="8"/>
      <c r="D13" s="1" t="s">
        <v>3438</v>
      </c>
      <c r="H13" s="9"/>
    </row>
    <row r="14" spans="1:8">
      <c r="A14" s="8"/>
      <c r="H14" s="9"/>
    </row>
    <row r="15" spans="1:8">
      <c r="A15" s="8" t="s">
        <v>1495</v>
      </c>
      <c r="H15" s="9"/>
    </row>
    <row r="16" spans="1:8">
      <c r="A16" s="8" t="s">
        <v>1496</v>
      </c>
      <c r="H16" s="9"/>
    </row>
    <row r="17" spans="1:15">
      <c r="A17" s="8" t="s">
        <v>1497</v>
      </c>
      <c r="H17" s="9"/>
    </row>
    <row r="18" spans="1:15">
      <c r="A18" s="8"/>
      <c r="H18" s="9"/>
    </row>
    <row r="19" spans="1:15">
      <c r="A19" s="8" t="s">
        <v>3439</v>
      </c>
      <c r="H19" s="9"/>
    </row>
    <row r="20" spans="1:15">
      <c r="A20" s="8"/>
      <c r="B20" s="1" t="s">
        <v>3440</v>
      </c>
      <c r="H20" s="9"/>
    </row>
    <row r="21" spans="1:15">
      <c r="A21" s="8"/>
      <c r="D21" s="1" t="s">
        <v>3441</v>
      </c>
      <c r="H21" s="9"/>
    </row>
    <row r="22" spans="1:15" ht="17" thickBot="1">
      <c r="A22" s="10"/>
      <c r="B22" s="11"/>
      <c r="C22" s="11"/>
      <c r="D22" s="11" t="s">
        <v>3442</v>
      </c>
      <c r="E22" s="11"/>
      <c r="F22" s="11"/>
      <c r="G22" s="11"/>
      <c r="H22" s="13"/>
      <c r="J22" s="501"/>
      <c r="K22" s="501"/>
      <c r="L22" s="501"/>
      <c r="M22" s="501"/>
      <c r="N22" s="501"/>
      <c r="O22" s="501"/>
    </row>
    <row r="23" spans="1:15" ht="17" thickBot="1">
      <c r="J23" s="501"/>
      <c r="K23" s="501"/>
      <c r="L23" s="501"/>
      <c r="M23" s="501"/>
      <c r="N23" s="501"/>
      <c r="O23" s="501"/>
    </row>
    <row r="24" spans="1:15">
      <c r="A24" s="134" t="s">
        <v>1498</v>
      </c>
      <c r="B24" s="186"/>
      <c r="C24" s="186"/>
      <c r="D24" s="186"/>
      <c r="E24" s="186"/>
      <c r="F24" s="186"/>
      <c r="G24" s="186"/>
      <c r="H24" s="187"/>
      <c r="J24" s="501"/>
      <c r="K24" s="501" t="s">
        <v>5254</v>
      </c>
      <c r="L24" s="501"/>
      <c r="M24" s="501"/>
      <c r="N24" s="501"/>
      <c r="O24" s="501"/>
    </row>
    <row r="25" spans="1:15">
      <c r="A25" s="8" t="s">
        <v>1499</v>
      </c>
      <c r="H25" s="9"/>
      <c r="J25" s="501"/>
      <c r="K25" s="501" t="s">
        <v>5255</v>
      </c>
      <c r="L25" s="501"/>
      <c r="M25" s="501"/>
      <c r="N25" s="501"/>
      <c r="O25" s="501"/>
    </row>
    <row r="26" spans="1:15" ht="17" thickBot="1">
      <c r="A26" s="52" t="s">
        <v>1500</v>
      </c>
      <c r="B26" s="11"/>
      <c r="C26" s="11"/>
      <c r="D26" s="11"/>
      <c r="E26" s="11"/>
      <c r="F26" s="11"/>
      <c r="G26" s="11"/>
      <c r="H26" s="13"/>
      <c r="J26" s="501"/>
      <c r="K26" s="501" t="s">
        <v>5256</v>
      </c>
      <c r="L26" s="501"/>
      <c r="M26" s="501"/>
      <c r="N26" s="501"/>
      <c r="O26" s="501"/>
    </row>
    <row r="27" spans="1:15">
      <c r="A27" s="4"/>
      <c r="J27" s="501"/>
      <c r="K27" s="501"/>
      <c r="L27" s="501"/>
      <c r="M27" s="501"/>
      <c r="N27" s="501"/>
      <c r="O27" s="501"/>
    </row>
    <row r="28" spans="1:15">
      <c r="A28" s="4" t="s">
        <v>3443</v>
      </c>
      <c r="J28" s="501"/>
      <c r="K28" s="501"/>
      <c r="L28" s="501"/>
      <c r="M28" s="501"/>
      <c r="N28" s="501"/>
      <c r="O28" s="501"/>
    </row>
    <row r="29" spans="1:15">
      <c r="A29" s="4"/>
      <c r="B29" s="1" t="s">
        <v>3444</v>
      </c>
      <c r="J29" s="501"/>
      <c r="K29" s="501"/>
      <c r="L29" s="501"/>
      <c r="M29" s="501"/>
      <c r="N29" s="501"/>
      <c r="O29" s="501"/>
    </row>
    <row r="30" spans="1:15">
      <c r="A30" s="4"/>
    </row>
    <row r="31" spans="1:15">
      <c r="A31" s="4" t="s">
        <v>3445</v>
      </c>
    </row>
    <row r="32" spans="1:15">
      <c r="A32" s="4"/>
      <c r="B32" s="1" t="s">
        <v>3446</v>
      </c>
    </row>
    <row r="34" spans="1:8">
      <c r="A34" s="4" t="s">
        <v>3447</v>
      </c>
    </row>
    <row r="35" spans="1:8">
      <c r="B35" s="1" t="s">
        <v>3448</v>
      </c>
    </row>
    <row r="37" spans="1:8">
      <c r="A37" s="4" t="s">
        <v>3449</v>
      </c>
    </row>
    <row r="38" spans="1:8">
      <c r="B38" s="1" t="s">
        <v>3450</v>
      </c>
    </row>
    <row r="39" spans="1:8" ht="17" thickBot="1"/>
    <row r="40" spans="1:8">
      <c r="A40" s="134" t="s">
        <v>1501</v>
      </c>
      <c r="B40" s="135"/>
      <c r="C40" s="135"/>
      <c r="D40" s="135"/>
      <c r="E40" s="135"/>
      <c r="F40" s="135"/>
      <c r="G40" s="135"/>
      <c r="H40" s="136"/>
    </row>
    <row r="41" spans="1:8" ht="17" thickBot="1">
      <c r="A41" s="8"/>
      <c r="H41" s="9"/>
    </row>
    <row r="42" spans="1:8">
      <c r="A42" s="8"/>
      <c r="C42" s="480" t="s">
        <v>1502</v>
      </c>
      <c r="D42" s="481"/>
      <c r="E42" s="480" t="s">
        <v>1503</v>
      </c>
      <c r="F42" s="481"/>
      <c r="H42" s="9"/>
    </row>
    <row r="43" spans="1:8" ht="17" thickBot="1">
      <c r="A43" s="8"/>
      <c r="C43" s="137" t="s">
        <v>1504</v>
      </c>
      <c r="D43" s="138" t="s">
        <v>1505</v>
      </c>
      <c r="E43" s="52" t="s">
        <v>1504</v>
      </c>
      <c r="F43" s="85" t="s">
        <v>1505</v>
      </c>
      <c r="H43" s="9"/>
    </row>
    <row r="44" spans="1:8">
      <c r="A44" s="192" t="s">
        <v>1506</v>
      </c>
      <c r="B44" s="200" t="s">
        <v>1507</v>
      </c>
      <c r="C44" s="219" t="s">
        <v>1508</v>
      </c>
      <c r="D44" s="320" t="s">
        <v>1509</v>
      </c>
      <c r="E44" s="370" t="s">
        <v>1510</v>
      </c>
      <c r="F44" s="222" t="s">
        <v>1509</v>
      </c>
      <c r="H44" s="9"/>
    </row>
    <row r="45" spans="1:8" ht="37">
      <c r="A45" s="322" t="s">
        <v>1511</v>
      </c>
      <c r="B45" s="323" t="s">
        <v>1512</v>
      </c>
      <c r="C45" s="319" t="s">
        <v>3452</v>
      </c>
      <c r="D45" s="371" t="s">
        <v>3453</v>
      </c>
      <c r="E45" s="321" t="s">
        <v>3454</v>
      </c>
      <c r="F45" s="371" t="s">
        <v>3455</v>
      </c>
      <c r="H45" s="9"/>
    </row>
    <row r="46" spans="1:8" ht="34">
      <c r="A46" s="322" t="s">
        <v>1517</v>
      </c>
      <c r="B46" s="323" t="s">
        <v>1518</v>
      </c>
      <c r="C46" s="319" t="s">
        <v>1513</v>
      </c>
      <c r="D46" s="371" t="s">
        <v>3456</v>
      </c>
      <c r="E46" s="321" t="s">
        <v>1515</v>
      </c>
      <c r="F46" s="371" t="s">
        <v>3457</v>
      </c>
      <c r="H46" s="9"/>
    </row>
    <row r="47" spans="1:8">
      <c r="A47" s="375" t="s">
        <v>1519</v>
      </c>
      <c r="B47" s="376">
        <v>1</v>
      </c>
      <c r="C47" s="377" t="s">
        <v>1513</v>
      </c>
      <c r="D47" s="378" t="s">
        <v>3451</v>
      </c>
      <c r="E47" s="379" t="s">
        <v>1515</v>
      </c>
      <c r="F47" s="378" t="s">
        <v>3459</v>
      </c>
      <c r="G47" s="360" t="s">
        <v>3458</v>
      </c>
      <c r="H47" s="374"/>
    </row>
    <row r="48" spans="1:8" ht="31">
      <c r="A48" s="322" t="s">
        <v>1521</v>
      </c>
      <c r="B48" s="323" t="s">
        <v>1522</v>
      </c>
      <c r="C48" s="373" t="s">
        <v>3460</v>
      </c>
      <c r="D48" s="324">
        <v>0</v>
      </c>
      <c r="E48" s="319" t="s">
        <v>1524</v>
      </c>
      <c r="F48" s="324" t="s">
        <v>1525</v>
      </c>
      <c r="H48" s="9"/>
    </row>
    <row r="49" spans="1:8" ht="32" thickBot="1">
      <c r="A49" s="322" t="s">
        <v>1526</v>
      </c>
      <c r="B49" s="323" t="s">
        <v>1527</v>
      </c>
      <c r="C49" s="325" t="s">
        <v>1528</v>
      </c>
      <c r="D49" s="372" t="s">
        <v>1516</v>
      </c>
      <c r="E49" s="325" t="s">
        <v>1528</v>
      </c>
      <c r="F49" s="372" t="s">
        <v>1514</v>
      </c>
      <c r="H49" s="9"/>
    </row>
    <row r="50" spans="1:8">
      <c r="A50" s="8"/>
      <c r="H50" s="9"/>
    </row>
    <row r="51" spans="1:8">
      <c r="A51" s="8" t="s">
        <v>1529</v>
      </c>
      <c r="H51" s="9"/>
    </row>
    <row r="52" spans="1:8" ht="17" thickBot="1">
      <c r="A52" s="10" t="s">
        <v>1530</v>
      </c>
      <c r="B52" s="11"/>
      <c r="C52" s="11"/>
      <c r="D52" s="11"/>
      <c r="E52" s="11"/>
      <c r="F52" s="11"/>
      <c r="G52" s="11"/>
      <c r="H52" s="13"/>
    </row>
    <row r="53" spans="1:8" customFormat="1"/>
    <row r="54" spans="1:8">
      <c r="A54" s="2" t="s">
        <v>208</v>
      </c>
      <c r="B54" s="2"/>
      <c r="C54" s="2"/>
      <c r="D54" s="2"/>
      <c r="E54" s="2"/>
      <c r="F54" s="2"/>
      <c r="G54" s="2"/>
      <c r="H54" s="2"/>
    </row>
    <row r="55" spans="1:8">
      <c r="A55" s="1" t="s">
        <v>1531</v>
      </c>
    </row>
    <row r="56" spans="1:8">
      <c r="A56" s="1" t="s">
        <v>1532</v>
      </c>
    </row>
    <row r="57" spans="1:8">
      <c r="A57" s="1" t="s">
        <v>1533</v>
      </c>
    </row>
    <row r="58" spans="1:8">
      <c r="A58" s="1" t="s">
        <v>1534</v>
      </c>
    </row>
    <row r="59" spans="1:8">
      <c r="A59" s="1" t="s">
        <v>1535</v>
      </c>
    </row>
    <row r="60" spans="1:8">
      <c r="A60" s="1" t="s">
        <v>1536</v>
      </c>
    </row>
    <row r="62" spans="1:8">
      <c r="A62" s="4" t="s">
        <v>341</v>
      </c>
    </row>
    <row r="64" spans="1:8">
      <c r="A64" s="1" t="s">
        <v>1537</v>
      </c>
      <c r="H64" s="1" t="s">
        <v>1538</v>
      </c>
    </row>
    <row r="65" spans="1:8" ht="17" thickBot="1"/>
    <row r="66" spans="1:8">
      <c r="C66" s="480" t="s">
        <v>1502</v>
      </c>
      <c r="D66" s="481"/>
      <c r="E66" s="480" t="s">
        <v>1503</v>
      </c>
      <c r="F66" s="481"/>
    </row>
    <row r="67" spans="1:8" ht="17" thickBot="1">
      <c r="C67" s="137" t="s">
        <v>1504</v>
      </c>
      <c r="D67" s="138" t="s">
        <v>1505</v>
      </c>
      <c r="E67" s="52" t="s">
        <v>1504</v>
      </c>
      <c r="F67" s="85" t="s">
        <v>1505</v>
      </c>
    </row>
    <row r="68" spans="1:8">
      <c r="A68" s="192" t="s">
        <v>1506</v>
      </c>
      <c r="B68" s="191" t="s">
        <v>1507</v>
      </c>
      <c r="C68" s="219" t="s">
        <v>1508</v>
      </c>
      <c r="D68" s="220" t="s">
        <v>1509</v>
      </c>
      <c r="E68" s="221" t="s">
        <v>1510</v>
      </c>
      <c r="F68" s="222" t="s">
        <v>1509</v>
      </c>
    </row>
    <row r="69" spans="1:8">
      <c r="A69" s="193" t="s">
        <v>1511</v>
      </c>
      <c r="B69" s="15" t="s">
        <v>1512</v>
      </c>
      <c r="C69" s="188" t="s">
        <v>1513</v>
      </c>
      <c r="D69" s="194" t="s">
        <v>1514</v>
      </c>
      <c r="E69" s="189" t="s">
        <v>1515</v>
      </c>
      <c r="F69" s="189" t="s">
        <v>1516</v>
      </c>
    </row>
    <row r="70" spans="1:8">
      <c r="A70" s="193" t="s">
        <v>1517</v>
      </c>
      <c r="B70" s="15" t="s">
        <v>1518</v>
      </c>
      <c r="C70" s="188" t="s">
        <v>1513</v>
      </c>
      <c r="D70" s="189" t="s">
        <v>1516</v>
      </c>
      <c r="E70" s="189" t="s">
        <v>1515</v>
      </c>
      <c r="F70" s="189" t="s">
        <v>1514</v>
      </c>
    </row>
    <row r="71" spans="1:8">
      <c r="A71" s="195" t="s">
        <v>1519</v>
      </c>
      <c r="B71" s="15">
        <v>1</v>
      </c>
      <c r="C71" s="188" t="s">
        <v>1513</v>
      </c>
      <c r="D71" s="153" t="s">
        <v>1520</v>
      </c>
      <c r="E71" s="189" t="s">
        <v>1515</v>
      </c>
      <c r="F71" s="153" t="s">
        <v>1520</v>
      </c>
    </row>
    <row r="72" spans="1:8">
      <c r="A72" s="193" t="s">
        <v>1521</v>
      </c>
      <c r="B72" s="15" t="s">
        <v>1522</v>
      </c>
      <c r="C72" s="188" t="s">
        <v>1523</v>
      </c>
      <c r="D72" s="15">
        <v>0</v>
      </c>
      <c r="E72" s="188" t="s">
        <v>1524</v>
      </c>
      <c r="F72" s="15" t="s">
        <v>1525</v>
      </c>
    </row>
    <row r="73" spans="1:8" ht="31">
      <c r="A73" s="193" t="s">
        <v>1526</v>
      </c>
      <c r="B73" s="15" t="s">
        <v>1527</v>
      </c>
      <c r="C73" s="190" t="s">
        <v>1528</v>
      </c>
      <c r="D73" s="189" t="s">
        <v>1516</v>
      </c>
      <c r="E73" s="190" t="s">
        <v>1528</v>
      </c>
      <c r="F73" s="189" t="s">
        <v>1514</v>
      </c>
    </row>
    <row r="75" spans="1:8">
      <c r="A75" s="1" t="s">
        <v>1539</v>
      </c>
    </row>
    <row r="77" spans="1:8">
      <c r="A77" s="1" t="s">
        <v>1540</v>
      </c>
    </row>
    <row r="80" spans="1:8">
      <c r="A80" s="2" t="s">
        <v>1367</v>
      </c>
      <c r="B80" s="2"/>
      <c r="C80" s="2"/>
      <c r="D80" s="2"/>
      <c r="E80" s="2"/>
      <c r="F80" s="2"/>
      <c r="G80" s="2"/>
      <c r="H80" s="2"/>
    </row>
    <row r="81" spans="1:6">
      <c r="A81" s="1" t="s">
        <v>1541</v>
      </c>
    </row>
    <row r="82" spans="1:6">
      <c r="A82" s="1" t="s">
        <v>1542</v>
      </c>
    </row>
    <row r="83" spans="1:6">
      <c r="A83" s="1" t="s">
        <v>1543</v>
      </c>
    </row>
    <row r="84" spans="1:6">
      <c r="A84" s="1" t="s">
        <v>1544</v>
      </c>
    </row>
    <row r="85" spans="1:6">
      <c r="A85" s="1" t="s">
        <v>1545</v>
      </c>
    </row>
    <row r="86" spans="1:6">
      <c r="A86" s="1" t="s">
        <v>1546</v>
      </c>
    </row>
    <row r="87" spans="1:6">
      <c r="A87" s="1" t="s">
        <v>1547</v>
      </c>
    </row>
    <row r="89" spans="1:6" ht="17" thickBot="1">
      <c r="A89" s="1" t="s">
        <v>341</v>
      </c>
    </row>
    <row r="90" spans="1:6">
      <c r="C90" s="480" t="s">
        <v>1502</v>
      </c>
      <c r="D90" s="481"/>
      <c r="E90" s="480" t="s">
        <v>1503</v>
      </c>
      <c r="F90" s="481"/>
    </row>
    <row r="91" spans="1:6" ht="17" thickBot="1">
      <c r="C91" s="137" t="s">
        <v>1504</v>
      </c>
      <c r="D91" s="138" t="s">
        <v>1505</v>
      </c>
      <c r="E91" s="52" t="s">
        <v>1504</v>
      </c>
      <c r="F91" s="85" t="s">
        <v>1505</v>
      </c>
    </row>
    <row r="92" spans="1:6">
      <c r="A92" s="192" t="s">
        <v>1506</v>
      </c>
      <c r="B92" s="191" t="s">
        <v>1507</v>
      </c>
      <c r="C92" s="219" t="s">
        <v>1508</v>
      </c>
      <c r="D92" s="220" t="s">
        <v>1509</v>
      </c>
      <c r="E92" s="221" t="s">
        <v>1510</v>
      </c>
      <c r="F92" s="222" t="s">
        <v>1509</v>
      </c>
    </row>
    <row r="93" spans="1:6">
      <c r="A93" s="193" t="s">
        <v>1511</v>
      </c>
      <c r="B93" s="15" t="s">
        <v>1512</v>
      </c>
      <c r="C93" s="188" t="s">
        <v>1513</v>
      </c>
      <c r="D93" s="194" t="s">
        <v>1514</v>
      </c>
      <c r="E93" s="189" t="s">
        <v>1515</v>
      </c>
      <c r="F93" s="189" t="s">
        <v>1516</v>
      </c>
    </row>
    <row r="94" spans="1:6">
      <c r="A94" s="193" t="s">
        <v>1517</v>
      </c>
      <c r="B94" s="15" t="s">
        <v>1518</v>
      </c>
      <c r="C94" s="188" t="s">
        <v>1513</v>
      </c>
      <c r="D94" s="189" t="s">
        <v>1516</v>
      </c>
      <c r="E94" s="189" t="s">
        <v>1515</v>
      </c>
      <c r="F94" s="189" t="s">
        <v>1514</v>
      </c>
    </row>
    <row r="95" spans="1:6">
      <c r="A95" s="193" t="s">
        <v>1519</v>
      </c>
      <c r="B95" s="15">
        <v>1</v>
      </c>
      <c r="C95" s="188" t="s">
        <v>1513</v>
      </c>
      <c r="D95" s="15" t="s">
        <v>1520</v>
      </c>
      <c r="E95" s="189" t="s">
        <v>1515</v>
      </c>
      <c r="F95" s="15" t="s">
        <v>1520</v>
      </c>
    </row>
    <row r="96" spans="1:6">
      <c r="A96" s="193" t="s">
        <v>1521</v>
      </c>
      <c r="B96" s="15" t="s">
        <v>1522</v>
      </c>
      <c r="C96" s="188" t="s">
        <v>1523</v>
      </c>
      <c r="D96" s="15">
        <v>0</v>
      </c>
      <c r="E96" s="188" t="s">
        <v>1524</v>
      </c>
      <c r="F96" s="15" t="s">
        <v>1525</v>
      </c>
    </row>
    <row r="97" spans="1:8" ht="31">
      <c r="A97" s="193" t="s">
        <v>1526</v>
      </c>
      <c r="B97" s="15" t="s">
        <v>1527</v>
      </c>
      <c r="C97" s="196" t="s">
        <v>1528</v>
      </c>
      <c r="D97" s="189" t="s">
        <v>1516</v>
      </c>
      <c r="E97" s="196" t="s">
        <v>1528</v>
      </c>
      <c r="F97" s="189" t="s">
        <v>1514</v>
      </c>
    </row>
    <row r="99" spans="1:8">
      <c r="A99" s="1" t="s">
        <v>1548</v>
      </c>
    </row>
    <row r="101" spans="1:8">
      <c r="A101" s="1" t="s">
        <v>1540</v>
      </c>
    </row>
    <row r="103" spans="1:8">
      <c r="A103" s="2" t="s">
        <v>1381</v>
      </c>
      <c r="B103" s="2"/>
      <c r="C103" s="2"/>
      <c r="D103" s="2"/>
      <c r="E103" s="2"/>
      <c r="F103" s="2"/>
      <c r="G103" s="2"/>
      <c r="H103" s="2"/>
    </row>
    <row r="104" spans="1:8">
      <c r="A104" s="1" t="s">
        <v>1549</v>
      </c>
    </row>
    <row r="105" spans="1:8">
      <c r="A105" s="1" t="s">
        <v>1550</v>
      </c>
    </row>
    <row r="106" spans="1:8">
      <c r="A106" s="1" t="s">
        <v>1551</v>
      </c>
    </row>
    <row r="107" spans="1:8">
      <c r="A107" s="1" t="s">
        <v>1552</v>
      </c>
    </row>
    <row r="108" spans="1:8">
      <c r="A108" s="1" t="s">
        <v>1553</v>
      </c>
    </row>
    <row r="109" spans="1:8">
      <c r="A109" s="1" t="s">
        <v>1554</v>
      </c>
    </row>
    <row r="110" spans="1:8">
      <c r="A110" s="1" t="s">
        <v>1486</v>
      </c>
    </row>
    <row r="112" spans="1:8" ht="17" thickBot="1">
      <c r="A112" s="4" t="s">
        <v>341</v>
      </c>
    </row>
    <row r="113" spans="1:6">
      <c r="C113" s="480" t="s">
        <v>1502</v>
      </c>
      <c r="D113" s="481"/>
      <c r="E113" s="480" t="s">
        <v>1503</v>
      </c>
      <c r="F113" s="481"/>
    </row>
    <row r="114" spans="1:6" ht="17" thickBot="1">
      <c r="C114" s="137" t="s">
        <v>1504</v>
      </c>
      <c r="D114" s="138" t="s">
        <v>1505</v>
      </c>
      <c r="E114" s="52" t="s">
        <v>1504</v>
      </c>
      <c r="F114" s="85" t="s">
        <v>1505</v>
      </c>
    </row>
    <row r="115" spans="1:6">
      <c r="A115" s="192" t="s">
        <v>1506</v>
      </c>
      <c r="B115" s="191" t="s">
        <v>1507</v>
      </c>
      <c r="C115" s="219" t="s">
        <v>1508</v>
      </c>
      <c r="D115" s="220" t="s">
        <v>1509</v>
      </c>
      <c r="E115" s="221" t="s">
        <v>1510</v>
      </c>
      <c r="F115" s="222" t="s">
        <v>1509</v>
      </c>
    </row>
    <row r="116" spans="1:6">
      <c r="A116" s="193" t="s">
        <v>1511</v>
      </c>
      <c r="B116" s="15" t="s">
        <v>1512</v>
      </c>
      <c r="C116" s="188" t="s">
        <v>1513</v>
      </c>
      <c r="D116" s="194" t="s">
        <v>1514</v>
      </c>
      <c r="E116" s="189" t="s">
        <v>1515</v>
      </c>
      <c r="F116" s="189" t="s">
        <v>1516</v>
      </c>
    </row>
    <row r="117" spans="1:6">
      <c r="A117" s="197" t="s">
        <v>1517</v>
      </c>
      <c r="B117" s="15" t="s">
        <v>1518</v>
      </c>
      <c r="C117" s="198" t="s">
        <v>1513</v>
      </c>
      <c r="D117" s="199" t="s">
        <v>1516</v>
      </c>
      <c r="E117" s="189" t="s">
        <v>1515</v>
      </c>
      <c r="F117" s="189" t="s">
        <v>1514</v>
      </c>
    </row>
    <row r="118" spans="1:6">
      <c r="A118" s="193" t="s">
        <v>1519</v>
      </c>
      <c r="B118" s="15">
        <v>1</v>
      </c>
      <c r="C118" s="188" t="s">
        <v>1513</v>
      </c>
      <c r="D118" s="15" t="s">
        <v>1520</v>
      </c>
      <c r="E118" s="189" t="s">
        <v>1515</v>
      </c>
      <c r="F118" s="15" t="s">
        <v>1520</v>
      </c>
    </row>
    <row r="119" spans="1:6">
      <c r="A119" s="193" t="s">
        <v>1521</v>
      </c>
      <c r="B119" s="15" t="s">
        <v>1522</v>
      </c>
      <c r="C119" s="188" t="s">
        <v>1523</v>
      </c>
      <c r="D119" s="15">
        <v>0</v>
      </c>
      <c r="E119" s="188" t="s">
        <v>1524</v>
      </c>
      <c r="F119" s="15" t="s">
        <v>1525</v>
      </c>
    </row>
    <row r="120" spans="1:6" ht="31">
      <c r="A120" s="193" t="s">
        <v>1526</v>
      </c>
      <c r="B120" s="15" t="s">
        <v>1527</v>
      </c>
      <c r="C120" s="190" t="s">
        <v>1528</v>
      </c>
      <c r="D120" s="189" t="s">
        <v>1516</v>
      </c>
      <c r="E120" s="190" t="s">
        <v>1528</v>
      </c>
      <c r="F120" s="189" t="s">
        <v>1514</v>
      </c>
    </row>
    <row r="122" spans="1:6">
      <c r="A122" s="1" t="s">
        <v>1555</v>
      </c>
    </row>
    <row r="124" spans="1:6">
      <c r="A124" s="1" t="s">
        <v>1556</v>
      </c>
    </row>
    <row r="125" spans="1:6" customFormat="1"/>
    <row r="126" spans="1:6" customFormat="1"/>
    <row r="131" spans="1:10">
      <c r="A131" s="2" t="s">
        <v>1399</v>
      </c>
      <c r="B131" s="2"/>
      <c r="C131" s="2"/>
      <c r="D131" s="2"/>
      <c r="E131" s="2"/>
      <c r="F131" s="2"/>
      <c r="G131" s="2"/>
      <c r="H131" s="2"/>
      <c r="J131" s="4" t="s">
        <v>2479</v>
      </c>
    </row>
    <row r="132" spans="1:10">
      <c r="A132" s="1" t="s">
        <v>1557</v>
      </c>
    </row>
    <row r="133" spans="1:10">
      <c r="A133" s="1" t="s">
        <v>1558</v>
      </c>
    </row>
    <row r="134" spans="1:10">
      <c r="A134" s="1" t="s">
        <v>1559</v>
      </c>
    </row>
    <row r="135" spans="1:10">
      <c r="A135" s="1" t="s">
        <v>1560</v>
      </c>
    </row>
    <row r="136" spans="1:10">
      <c r="A136" s="1" t="s">
        <v>1561</v>
      </c>
    </row>
    <row r="137" spans="1:10">
      <c r="A137" s="1" t="s">
        <v>1562</v>
      </c>
    </row>
    <row r="138" spans="1:10">
      <c r="A138" s="1" t="s">
        <v>1563</v>
      </c>
    </row>
    <row r="139" spans="1:10">
      <c r="A139" s="1" t="s">
        <v>1564</v>
      </c>
    </row>
    <row r="141" spans="1:10" ht="17" thickBot="1">
      <c r="A141" s="4" t="s">
        <v>341</v>
      </c>
    </row>
    <row r="142" spans="1:10">
      <c r="C142" s="480" t="s">
        <v>1502</v>
      </c>
      <c r="D142" s="481"/>
      <c r="E142" s="480" t="s">
        <v>1503</v>
      </c>
      <c r="F142" s="481"/>
    </row>
    <row r="143" spans="1:10" ht="17" thickBot="1">
      <c r="C143" s="137" t="s">
        <v>1504</v>
      </c>
      <c r="D143" s="138" t="s">
        <v>1505</v>
      </c>
      <c r="E143" s="52" t="s">
        <v>1504</v>
      </c>
      <c r="F143" s="85" t="s">
        <v>1505</v>
      </c>
    </row>
    <row r="144" spans="1:10">
      <c r="A144" s="192" t="s">
        <v>1506</v>
      </c>
      <c r="B144" s="191" t="s">
        <v>1507</v>
      </c>
      <c r="C144" s="219" t="s">
        <v>1508</v>
      </c>
      <c r="D144" s="220" t="s">
        <v>1509</v>
      </c>
      <c r="E144" s="221" t="s">
        <v>1510</v>
      </c>
      <c r="F144" s="222" t="s">
        <v>1509</v>
      </c>
    </row>
    <row r="145" spans="1:8">
      <c r="A145" s="193" t="s">
        <v>1511</v>
      </c>
      <c r="B145" s="15" t="s">
        <v>1512</v>
      </c>
      <c r="C145" s="188" t="s">
        <v>1513</v>
      </c>
      <c r="D145" s="194" t="s">
        <v>1514</v>
      </c>
      <c r="E145" s="189" t="s">
        <v>1515</v>
      </c>
      <c r="F145" s="189" t="s">
        <v>1516</v>
      </c>
    </row>
    <row r="146" spans="1:8">
      <c r="A146" s="193" t="s">
        <v>1517</v>
      </c>
      <c r="B146" s="15" t="s">
        <v>1518</v>
      </c>
      <c r="C146" s="188" t="s">
        <v>1513</v>
      </c>
      <c r="D146" s="189" t="s">
        <v>1516</v>
      </c>
      <c r="E146" s="189" t="s">
        <v>1515</v>
      </c>
      <c r="F146" s="189" t="s">
        <v>1514</v>
      </c>
    </row>
    <row r="147" spans="1:8">
      <c r="A147" s="193" t="s">
        <v>1519</v>
      </c>
      <c r="B147" s="15">
        <v>1</v>
      </c>
      <c r="C147" s="188" t="s">
        <v>1513</v>
      </c>
      <c r="D147" s="15" t="s">
        <v>1520</v>
      </c>
      <c r="E147" s="189" t="s">
        <v>1515</v>
      </c>
      <c r="F147" s="15" t="s">
        <v>1520</v>
      </c>
    </row>
    <row r="148" spans="1:8">
      <c r="A148" s="193" t="s">
        <v>1521</v>
      </c>
      <c r="B148" s="15" t="s">
        <v>1522</v>
      </c>
      <c r="C148" s="188" t="s">
        <v>1523</v>
      </c>
      <c r="D148" s="15">
        <v>0</v>
      </c>
      <c r="E148" s="198" t="s">
        <v>1524</v>
      </c>
      <c r="F148" s="15" t="s">
        <v>1525</v>
      </c>
    </row>
    <row r="149" spans="1:8" ht="31">
      <c r="A149" s="193" t="s">
        <v>1526</v>
      </c>
      <c r="B149" s="15" t="s">
        <v>1527</v>
      </c>
      <c r="C149" s="190" t="s">
        <v>1528</v>
      </c>
      <c r="D149" s="189" t="s">
        <v>1516</v>
      </c>
      <c r="E149" s="190" t="s">
        <v>1528</v>
      </c>
      <c r="F149" s="189" t="s">
        <v>1514</v>
      </c>
    </row>
    <row r="151" spans="1:8">
      <c r="A151" s="1" t="s">
        <v>1565</v>
      </c>
    </row>
    <row r="152" spans="1:8">
      <c r="A152" s="1" t="s">
        <v>1566</v>
      </c>
      <c r="H152" s="28" t="s">
        <v>1511</v>
      </c>
    </row>
    <row r="153" spans="1:8">
      <c r="A153" s="1" t="s">
        <v>1567</v>
      </c>
      <c r="H153" s="28" t="s">
        <v>1568</v>
      </c>
    </row>
    <row r="155" spans="1:8">
      <c r="A155" s="2" t="s">
        <v>1569</v>
      </c>
      <c r="B155" s="2"/>
      <c r="C155" s="2"/>
      <c r="D155" s="2"/>
      <c r="E155" s="2"/>
      <c r="F155" s="2"/>
      <c r="G155" s="2"/>
      <c r="H155" s="2"/>
    </row>
    <row r="156" spans="1:8">
      <c r="A156" s="111" t="s">
        <v>1570</v>
      </c>
    </row>
    <row r="157" spans="1:8">
      <c r="A157" s="1" t="s">
        <v>1571</v>
      </c>
    </row>
    <row r="158" spans="1:8">
      <c r="A158" s="1" t="s">
        <v>1572</v>
      </c>
    </row>
    <row r="159" spans="1:8">
      <c r="A159" s="1" t="s">
        <v>1573</v>
      </c>
    </row>
    <row r="160" spans="1:8">
      <c r="A160" s="1" t="s">
        <v>1574</v>
      </c>
    </row>
    <row r="161" spans="1:6">
      <c r="A161" s="1" t="s">
        <v>1575</v>
      </c>
    </row>
    <row r="162" spans="1:6">
      <c r="E162" s="3" t="s">
        <v>2359</v>
      </c>
    </row>
    <row r="163" spans="1:6">
      <c r="A163" s="1" t="s">
        <v>341</v>
      </c>
      <c r="E163" s="3" t="s">
        <v>1095</v>
      </c>
    </row>
    <row r="165" spans="1:6">
      <c r="A165" s="1" t="s">
        <v>2453</v>
      </c>
    </row>
    <row r="166" spans="1:6">
      <c r="A166" s="1" t="s">
        <v>2454</v>
      </c>
    </row>
    <row r="167" spans="1:6">
      <c r="A167" s="1" t="s">
        <v>2456</v>
      </c>
    </row>
    <row r="168" spans="1:6">
      <c r="A168" s="1" t="s">
        <v>2455</v>
      </c>
    </row>
    <row r="169" spans="1:6">
      <c r="A169" s="4" t="s">
        <v>2457</v>
      </c>
      <c r="C169" s="3" t="s">
        <v>104</v>
      </c>
    </row>
    <row r="170" spans="1:6">
      <c r="A170" s="4" t="s">
        <v>2458</v>
      </c>
      <c r="B170" s="3" t="s">
        <v>1087</v>
      </c>
    </row>
    <row r="171" spans="1:6">
      <c r="A171" s="4" t="s">
        <v>2459</v>
      </c>
      <c r="B171" s="3" t="s">
        <v>1112</v>
      </c>
    </row>
    <row r="172" spans="1:6">
      <c r="A172" s="1" t="s">
        <v>2460</v>
      </c>
    </row>
    <row r="173" spans="1:6" ht="17" thickBot="1"/>
    <row r="174" spans="1:6">
      <c r="C174" s="480" t="s">
        <v>1502</v>
      </c>
      <c r="D174" s="481"/>
      <c r="E174" s="480" t="s">
        <v>1503</v>
      </c>
      <c r="F174" s="481"/>
    </row>
    <row r="175" spans="1:6" ht="17" thickBot="1">
      <c r="C175" s="137" t="s">
        <v>1504</v>
      </c>
      <c r="D175" s="138" t="s">
        <v>1505</v>
      </c>
      <c r="E175" s="52" t="s">
        <v>1504</v>
      </c>
      <c r="F175" s="85" t="s">
        <v>1505</v>
      </c>
    </row>
    <row r="176" spans="1:6">
      <c r="A176" s="192" t="s">
        <v>1506</v>
      </c>
      <c r="B176" s="191" t="s">
        <v>1507</v>
      </c>
      <c r="C176" s="219" t="s">
        <v>1508</v>
      </c>
      <c r="D176" s="220" t="s">
        <v>1509</v>
      </c>
      <c r="E176" s="221" t="s">
        <v>1510</v>
      </c>
      <c r="F176" s="222" t="s">
        <v>1509</v>
      </c>
    </row>
    <row r="177" spans="1:8">
      <c r="A177" s="193" t="s">
        <v>1511</v>
      </c>
      <c r="B177" s="15" t="s">
        <v>1512</v>
      </c>
      <c r="C177" s="188" t="s">
        <v>1513</v>
      </c>
      <c r="D177" s="194" t="s">
        <v>1514</v>
      </c>
      <c r="E177" s="189" t="s">
        <v>1515</v>
      </c>
      <c r="F177" s="189" t="s">
        <v>1516</v>
      </c>
    </row>
    <row r="178" spans="1:8">
      <c r="A178" s="197" t="s">
        <v>1517</v>
      </c>
      <c r="B178" s="15" t="s">
        <v>1518</v>
      </c>
      <c r="C178" s="188" t="s">
        <v>1513</v>
      </c>
      <c r="D178" s="199" t="s">
        <v>1516</v>
      </c>
      <c r="E178" s="189" t="s">
        <v>1515</v>
      </c>
      <c r="F178" s="189" t="s">
        <v>1514</v>
      </c>
    </row>
    <row r="179" spans="1:8">
      <c r="A179" s="193" t="s">
        <v>1519</v>
      </c>
      <c r="B179" s="15">
        <v>1</v>
      </c>
      <c r="C179" s="188" t="s">
        <v>1513</v>
      </c>
      <c r="D179" s="15" t="s">
        <v>1520</v>
      </c>
      <c r="E179" s="189" t="s">
        <v>1515</v>
      </c>
      <c r="F179" s="15" t="s">
        <v>1520</v>
      </c>
    </row>
    <row r="180" spans="1:8">
      <c r="A180" s="193" t="s">
        <v>1521</v>
      </c>
      <c r="B180" s="15" t="s">
        <v>1522</v>
      </c>
      <c r="C180" s="188" t="s">
        <v>1523</v>
      </c>
      <c r="D180" s="15">
        <v>0</v>
      </c>
      <c r="E180" s="188" t="s">
        <v>1524</v>
      </c>
      <c r="F180" s="15" t="s">
        <v>1525</v>
      </c>
    </row>
    <row r="181" spans="1:8" ht="31">
      <c r="A181" s="193" t="s">
        <v>1526</v>
      </c>
      <c r="B181" s="15" t="s">
        <v>1527</v>
      </c>
      <c r="C181" s="190" t="s">
        <v>1528</v>
      </c>
      <c r="D181" s="189" t="s">
        <v>1516</v>
      </c>
      <c r="E181" s="190" t="s">
        <v>1528</v>
      </c>
      <c r="F181" s="189" t="s">
        <v>1514</v>
      </c>
    </row>
    <row r="183" spans="1:8">
      <c r="A183" s="1" t="s">
        <v>1576</v>
      </c>
    </row>
    <row r="184" spans="1:8">
      <c r="A184" s="1" t="s">
        <v>1577</v>
      </c>
    </row>
    <row r="185" spans="1:8">
      <c r="A185" s="1" t="s">
        <v>1578</v>
      </c>
    </row>
    <row r="187" spans="1:8">
      <c r="A187" s="2" t="s">
        <v>1579</v>
      </c>
      <c r="B187" s="2"/>
      <c r="C187" s="2"/>
      <c r="D187" s="2"/>
      <c r="E187" s="2"/>
      <c r="F187" s="2"/>
      <c r="G187" s="2"/>
      <c r="H187" s="2"/>
    </row>
    <row r="188" spans="1:8">
      <c r="A188" s="1" t="s">
        <v>1580</v>
      </c>
    </row>
    <row r="189" spans="1:8">
      <c r="A189" s="1" t="s">
        <v>1581</v>
      </c>
    </row>
    <row r="190" spans="1:8">
      <c r="A190" s="1" t="s">
        <v>1582</v>
      </c>
    </row>
    <row r="191" spans="1:8">
      <c r="A191" s="1" t="s">
        <v>1583</v>
      </c>
    </row>
    <row r="192" spans="1:8">
      <c r="A192" s="1" t="s">
        <v>1584</v>
      </c>
    </row>
    <row r="193" spans="1:6">
      <c r="A193" s="1" t="s">
        <v>1585</v>
      </c>
    </row>
    <row r="194" spans="1:6">
      <c r="A194" s="1" t="s">
        <v>1535</v>
      </c>
    </row>
    <row r="195" spans="1:6">
      <c r="A195" s="1" t="s">
        <v>1536</v>
      </c>
    </row>
    <row r="197" spans="1:6">
      <c r="A197" s="1" t="s">
        <v>341</v>
      </c>
    </row>
    <row r="199" spans="1:6">
      <c r="A199" s="1" t="s">
        <v>1586</v>
      </c>
    </row>
    <row r="200" spans="1:6">
      <c r="A200" s="1" t="s">
        <v>1587</v>
      </c>
    </row>
    <row r="201" spans="1:6">
      <c r="B201" s="3"/>
      <c r="C201" s="3" t="s">
        <v>1588</v>
      </c>
      <c r="D201" s="3" t="s">
        <v>1589</v>
      </c>
      <c r="F201" s="1" t="s">
        <v>1590</v>
      </c>
    </row>
    <row r="202" spans="1:6">
      <c r="B202" s="3" t="s">
        <v>1591</v>
      </c>
      <c r="C202" s="3">
        <v>10</v>
      </c>
      <c r="D202" s="3">
        <v>8</v>
      </c>
      <c r="F202" s="1" t="s">
        <v>1592</v>
      </c>
    </row>
    <row r="203" spans="1:6">
      <c r="B203" s="3" t="s">
        <v>1593</v>
      </c>
      <c r="C203" s="3">
        <v>100</v>
      </c>
      <c r="D203" s="3">
        <v>150</v>
      </c>
      <c r="F203" s="1" t="s">
        <v>1594</v>
      </c>
    </row>
    <row r="204" spans="1:6">
      <c r="B204" s="3" t="s">
        <v>1505</v>
      </c>
      <c r="C204" s="3">
        <f>C202*C203</f>
        <v>1000</v>
      </c>
      <c r="D204" s="3">
        <f>D202*D203</f>
        <v>1200</v>
      </c>
      <c r="F204" s="1" t="s">
        <v>1595</v>
      </c>
    </row>
    <row r="205" spans="1:6" ht="17" thickBot="1">
      <c r="F205" s="1" t="s">
        <v>1596</v>
      </c>
    </row>
    <row r="206" spans="1:6">
      <c r="C206" s="480" t="s">
        <v>1502</v>
      </c>
      <c r="D206" s="481"/>
      <c r="E206" s="480" t="s">
        <v>1503</v>
      </c>
      <c r="F206" s="481"/>
    </row>
    <row r="207" spans="1:6" ht="17" thickBot="1">
      <c r="C207" s="137" t="s">
        <v>1504</v>
      </c>
      <c r="D207" s="138" t="s">
        <v>1505</v>
      </c>
      <c r="E207" s="52" t="s">
        <v>1504</v>
      </c>
      <c r="F207" s="85" t="s">
        <v>1505</v>
      </c>
    </row>
    <row r="208" spans="1:6">
      <c r="A208" s="192" t="s">
        <v>1506</v>
      </c>
      <c r="B208" s="191" t="s">
        <v>1507</v>
      </c>
      <c r="C208" s="219" t="s">
        <v>1508</v>
      </c>
      <c r="D208" s="220" t="s">
        <v>1509</v>
      </c>
      <c r="E208" s="221" t="s">
        <v>1510</v>
      </c>
      <c r="F208" s="222" t="s">
        <v>1509</v>
      </c>
    </row>
    <row r="209" spans="1:8">
      <c r="A209" s="197" t="s">
        <v>1511</v>
      </c>
      <c r="B209" s="15" t="s">
        <v>1512</v>
      </c>
      <c r="C209" s="188" t="s">
        <v>1513</v>
      </c>
      <c r="D209" s="194" t="s">
        <v>1514</v>
      </c>
      <c r="E209" s="189" t="s">
        <v>1515</v>
      </c>
      <c r="F209" s="199" t="s">
        <v>1516</v>
      </c>
    </row>
    <row r="210" spans="1:8">
      <c r="A210" s="193" t="s">
        <v>1517</v>
      </c>
      <c r="B210" s="15" t="s">
        <v>1518</v>
      </c>
      <c r="C210" s="188" t="s">
        <v>1513</v>
      </c>
      <c r="D210" s="189" t="s">
        <v>1516</v>
      </c>
      <c r="E210" s="189" t="s">
        <v>1515</v>
      </c>
      <c r="F210" s="189" t="s">
        <v>1514</v>
      </c>
    </row>
    <row r="211" spans="1:8">
      <c r="A211" s="193" t="s">
        <v>1519</v>
      </c>
      <c r="B211" s="15">
        <v>1</v>
      </c>
      <c r="C211" s="188" t="s">
        <v>1513</v>
      </c>
      <c r="D211" s="15" t="s">
        <v>1520</v>
      </c>
      <c r="E211" s="189" t="s">
        <v>1515</v>
      </c>
      <c r="F211" s="15" t="s">
        <v>1520</v>
      </c>
    </row>
    <row r="212" spans="1:8">
      <c r="A212" s="193" t="s">
        <v>1521</v>
      </c>
      <c r="B212" s="15" t="s">
        <v>1522</v>
      </c>
      <c r="C212" s="188" t="s">
        <v>1523</v>
      </c>
      <c r="D212" s="15">
        <v>0</v>
      </c>
      <c r="E212" s="188" t="s">
        <v>1524</v>
      </c>
      <c r="F212" s="15" t="s">
        <v>1525</v>
      </c>
    </row>
    <row r="213" spans="1:8" ht="31">
      <c r="A213" s="193" t="s">
        <v>1526</v>
      </c>
      <c r="B213" s="15" t="s">
        <v>1527</v>
      </c>
      <c r="C213" s="190" t="s">
        <v>1528</v>
      </c>
      <c r="D213" s="189" t="s">
        <v>1516</v>
      </c>
      <c r="E213" s="190" t="s">
        <v>1528</v>
      </c>
      <c r="F213" s="189" t="s">
        <v>1514</v>
      </c>
    </row>
    <row r="215" spans="1:8">
      <c r="A215" s="1" t="s">
        <v>1597</v>
      </c>
    </row>
    <row r="217" spans="1:8">
      <c r="A217" s="2" t="s">
        <v>1598</v>
      </c>
      <c r="B217" s="2"/>
      <c r="C217" s="2"/>
      <c r="D217" s="2"/>
      <c r="E217" s="2"/>
      <c r="F217" s="2"/>
      <c r="G217" s="2"/>
      <c r="H217" s="2"/>
    </row>
    <row r="218" spans="1:8">
      <c r="A218" s="1" t="s">
        <v>1599</v>
      </c>
    </row>
    <row r="219" spans="1:8">
      <c r="A219" s="1" t="s">
        <v>1600</v>
      </c>
    </row>
    <row r="220" spans="1:8">
      <c r="A220" s="1" t="s">
        <v>1601</v>
      </c>
    </row>
    <row r="221" spans="1:8">
      <c r="A221" s="1" t="s">
        <v>1602</v>
      </c>
    </row>
    <row r="222" spans="1:8">
      <c r="A222" s="1" t="s">
        <v>1603</v>
      </c>
    </row>
    <row r="223" spans="1:8">
      <c r="A223" s="1" t="s">
        <v>1604</v>
      </c>
    </row>
    <row r="224" spans="1:8">
      <c r="A224" s="1" t="s">
        <v>1605</v>
      </c>
    </row>
    <row r="225" spans="1:6">
      <c r="A225" s="1" t="s">
        <v>1606</v>
      </c>
    </row>
    <row r="227" spans="1:6">
      <c r="A227" s="1" t="s">
        <v>341</v>
      </c>
    </row>
    <row r="228" spans="1:6">
      <c r="C228" s="3"/>
      <c r="D228" s="3" t="s">
        <v>1588</v>
      </c>
      <c r="E228" s="3" t="s">
        <v>1589</v>
      </c>
    </row>
    <row r="229" spans="1:6">
      <c r="C229" s="3" t="s">
        <v>1591</v>
      </c>
      <c r="D229" s="3">
        <v>35</v>
      </c>
      <c r="E229" s="3">
        <v>40</v>
      </c>
    </row>
    <row r="230" spans="1:6">
      <c r="C230" s="3" t="s">
        <v>1593</v>
      </c>
      <c r="D230" s="3">
        <v>310</v>
      </c>
      <c r="E230" s="3">
        <v>275</v>
      </c>
    </row>
    <row r="231" spans="1:6" ht="17" thickBot="1">
      <c r="C231" s="3" t="s">
        <v>1505</v>
      </c>
      <c r="D231" s="3">
        <f>D229*D230</f>
        <v>10850</v>
      </c>
      <c r="E231" s="3">
        <f>E229*E230</f>
        <v>11000</v>
      </c>
    </row>
    <row r="232" spans="1:6">
      <c r="C232" s="480" t="s">
        <v>1502</v>
      </c>
      <c r="D232" s="481"/>
      <c r="E232" s="480" t="s">
        <v>1503</v>
      </c>
      <c r="F232" s="481"/>
    </row>
    <row r="233" spans="1:6" ht="17" thickBot="1">
      <c r="C233" s="137" t="s">
        <v>1504</v>
      </c>
      <c r="D233" s="138" t="s">
        <v>1505</v>
      </c>
      <c r="E233" s="52" t="s">
        <v>1504</v>
      </c>
      <c r="F233" s="85" t="s">
        <v>1505</v>
      </c>
    </row>
    <row r="234" spans="1:6">
      <c r="A234" s="192" t="s">
        <v>1506</v>
      </c>
      <c r="B234" s="191" t="s">
        <v>1507</v>
      </c>
      <c r="C234" s="219" t="s">
        <v>1508</v>
      </c>
      <c r="D234" s="220" t="s">
        <v>1509</v>
      </c>
      <c r="E234" s="221" t="s">
        <v>1510</v>
      </c>
      <c r="F234" s="222" t="s">
        <v>1509</v>
      </c>
    </row>
    <row r="235" spans="1:6">
      <c r="A235" s="193" t="s">
        <v>1511</v>
      </c>
      <c r="B235" s="15" t="s">
        <v>1512</v>
      </c>
      <c r="C235" s="188" t="s">
        <v>1513</v>
      </c>
      <c r="D235" s="194" t="s">
        <v>1514</v>
      </c>
      <c r="E235" s="189" t="s">
        <v>1515</v>
      </c>
      <c r="F235" s="189" t="s">
        <v>1516</v>
      </c>
    </row>
    <row r="236" spans="1:6">
      <c r="A236" s="197" t="s">
        <v>1517</v>
      </c>
      <c r="B236" s="15" t="s">
        <v>1518</v>
      </c>
      <c r="C236" s="188" t="s">
        <v>1513</v>
      </c>
      <c r="D236" s="199" t="s">
        <v>1516</v>
      </c>
      <c r="E236" s="189" t="s">
        <v>1515</v>
      </c>
      <c r="F236" s="189" t="s">
        <v>1514</v>
      </c>
    </row>
    <row r="237" spans="1:6">
      <c r="A237" s="193" t="s">
        <v>1519</v>
      </c>
      <c r="B237" s="15">
        <v>1</v>
      </c>
      <c r="C237" s="188" t="s">
        <v>1513</v>
      </c>
      <c r="D237" s="15" t="s">
        <v>1520</v>
      </c>
      <c r="E237" s="189" t="s">
        <v>1515</v>
      </c>
      <c r="F237" s="15" t="s">
        <v>1520</v>
      </c>
    </row>
    <row r="238" spans="1:6">
      <c r="A238" s="193" t="s">
        <v>1521</v>
      </c>
      <c r="B238" s="15" t="s">
        <v>1522</v>
      </c>
      <c r="C238" s="188" t="s">
        <v>1523</v>
      </c>
      <c r="D238" s="15">
        <v>0</v>
      </c>
      <c r="E238" s="188" t="s">
        <v>1524</v>
      </c>
      <c r="F238" s="15" t="s">
        <v>1525</v>
      </c>
    </row>
    <row r="239" spans="1:6" ht="31">
      <c r="A239" s="193" t="s">
        <v>1526</v>
      </c>
      <c r="B239" s="15" t="s">
        <v>1527</v>
      </c>
      <c r="C239" s="190" t="s">
        <v>1528</v>
      </c>
      <c r="D239" s="189" t="s">
        <v>1516</v>
      </c>
      <c r="E239" s="190" t="s">
        <v>1528</v>
      </c>
      <c r="F239" s="189" t="s">
        <v>1514</v>
      </c>
    </row>
    <row r="241" spans="1:8">
      <c r="A241" s="1" t="s">
        <v>2461</v>
      </c>
    </row>
    <row r="242" spans="1:8">
      <c r="A242" s="1" t="s">
        <v>1607</v>
      </c>
    </row>
    <row r="244" spans="1:8">
      <c r="A244" s="2" t="s">
        <v>2462</v>
      </c>
      <c r="B244" s="2"/>
      <c r="C244" s="2"/>
      <c r="D244" s="2"/>
      <c r="E244" s="2"/>
      <c r="F244" s="2"/>
      <c r="G244" s="2"/>
      <c r="H244" s="2"/>
    </row>
    <row r="245" spans="1:8">
      <c r="A245" s="1" t="s">
        <v>2463</v>
      </c>
    </row>
    <row r="246" spans="1:8">
      <c r="A246" s="1" t="s">
        <v>2464</v>
      </c>
    </row>
    <row r="247" spans="1:8">
      <c r="A247" s="1" t="s">
        <v>1601</v>
      </c>
    </row>
    <row r="248" spans="1:8">
      <c r="A248" s="1" t="s">
        <v>1602</v>
      </c>
    </row>
    <row r="249" spans="1:8">
      <c r="A249" s="1" t="s">
        <v>1603</v>
      </c>
    </row>
    <row r="250" spans="1:8">
      <c r="A250" s="1" t="s">
        <v>1604</v>
      </c>
    </row>
    <row r="251" spans="1:8">
      <c r="A251" s="1" t="s">
        <v>1605</v>
      </c>
    </row>
    <row r="252" spans="1:8">
      <c r="A252" s="1" t="s">
        <v>1606</v>
      </c>
    </row>
    <row r="254" spans="1:8">
      <c r="A254" s="1" t="s">
        <v>341</v>
      </c>
    </row>
    <row r="255" spans="1:8">
      <c r="B255" s="1" t="s">
        <v>2465</v>
      </c>
    </row>
    <row r="256" spans="1:8">
      <c r="D256" s="1" t="s">
        <v>2466</v>
      </c>
    </row>
    <row r="257" spans="1:7">
      <c r="D257" s="1" t="s">
        <v>2467</v>
      </c>
    </row>
    <row r="259" spans="1:7">
      <c r="B259" s="1" t="s">
        <v>2468</v>
      </c>
    </row>
    <row r="260" spans="1:7">
      <c r="D260" s="1" t="s">
        <v>2469</v>
      </c>
    </row>
    <row r="261" spans="1:7">
      <c r="D261" s="1" t="s">
        <v>2470</v>
      </c>
    </row>
    <row r="263" spans="1:7">
      <c r="B263" s="1" t="s">
        <v>2471</v>
      </c>
    </row>
    <row r="264" spans="1:7">
      <c r="B264" s="1" t="s">
        <v>2472</v>
      </c>
      <c r="E264" s="1">
        <f>40*275</f>
        <v>11000</v>
      </c>
      <c r="G264" s="1" t="s">
        <v>2473</v>
      </c>
    </row>
    <row r="265" spans="1:7">
      <c r="B265" s="1" t="s">
        <v>2474</v>
      </c>
      <c r="E265" s="1">
        <f>35*310</f>
        <v>10850</v>
      </c>
      <c r="G265" s="1" t="s">
        <v>2475</v>
      </c>
    </row>
    <row r="267" spans="1:7">
      <c r="B267" s="1" t="s">
        <v>2476</v>
      </c>
    </row>
    <row r="268" spans="1:7">
      <c r="B268" s="1" t="s">
        <v>2477</v>
      </c>
      <c r="G268" s="1" t="s">
        <v>1517</v>
      </c>
    </row>
    <row r="269" spans="1:7" ht="17" thickBot="1"/>
    <row r="270" spans="1:7">
      <c r="C270" s="480" t="s">
        <v>1502</v>
      </c>
      <c r="D270" s="481"/>
      <c r="E270" s="480" t="s">
        <v>1503</v>
      </c>
      <c r="F270" s="481"/>
    </row>
    <row r="271" spans="1:7" ht="17" thickBot="1">
      <c r="C271" s="137" t="s">
        <v>1504</v>
      </c>
      <c r="D271" s="138" t="s">
        <v>1505</v>
      </c>
      <c r="E271" s="52" t="s">
        <v>1504</v>
      </c>
      <c r="F271" s="85" t="s">
        <v>1505</v>
      </c>
    </row>
    <row r="272" spans="1:7">
      <c r="A272" s="192" t="s">
        <v>1506</v>
      </c>
      <c r="B272" s="191" t="s">
        <v>1507</v>
      </c>
      <c r="C272" s="219" t="s">
        <v>1508</v>
      </c>
      <c r="D272" s="220" t="s">
        <v>1509</v>
      </c>
      <c r="E272" s="221" t="s">
        <v>1510</v>
      </c>
      <c r="F272" s="222" t="s">
        <v>1509</v>
      </c>
    </row>
    <row r="273" spans="1:8">
      <c r="A273" s="193" t="s">
        <v>1511</v>
      </c>
      <c r="B273" s="15" t="s">
        <v>1512</v>
      </c>
      <c r="C273" s="188" t="s">
        <v>1513</v>
      </c>
      <c r="D273" s="194" t="s">
        <v>1514</v>
      </c>
      <c r="E273" s="189" t="s">
        <v>1515</v>
      </c>
      <c r="F273" s="189" t="s">
        <v>1516</v>
      </c>
    </row>
    <row r="274" spans="1:8">
      <c r="A274" s="197" t="s">
        <v>1517</v>
      </c>
      <c r="B274" s="15" t="s">
        <v>1518</v>
      </c>
      <c r="C274" s="188" t="s">
        <v>1513</v>
      </c>
      <c r="D274" s="189" t="s">
        <v>1516</v>
      </c>
      <c r="E274" s="189" t="s">
        <v>1515</v>
      </c>
      <c r="F274" s="326" t="s">
        <v>1514</v>
      </c>
    </row>
    <row r="275" spans="1:8">
      <c r="A275" s="193" t="s">
        <v>1519</v>
      </c>
      <c r="B275" s="15">
        <v>1</v>
      </c>
      <c r="C275" s="188" t="s">
        <v>1513</v>
      </c>
      <c r="D275" s="15" t="s">
        <v>1520</v>
      </c>
      <c r="E275" s="189" t="s">
        <v>1515</v>
      </c>
      <c r="F275" s="15" t="s">
        <v>1520</v>
      </c>
    </row>
    <row r="276" spans="1:8">
      <c r="A276" s="193" t="s">
        <v>1521</v>
      </c>
      <c r="B276" s="15" t="s">
        <v>1522</v>
      </c>
      <c r="C276" s="188" t="s">
        <v>1523</v>
      </c>
      <c r="D276" s="15">
        <v>0</v>
      </c>
      <c r="E276" s="188" t="s">
        <v>1524</v>
      </c>
      <c r="F276" s="15" t="s">
        <v>1525</v>
      </c>
    </row>
    <row r="277" spans="1:8" ht="31">
      <c r="A277" s="193" t="s">
        <v>1526</v>
      </c>
      <c r="B277" s="15" t="s">
        <v>1527</v>
      </c>
      <c r="C277" s="190" t="s">
        <v>1528</v>
      </c>
      <c r="D277" s="189" t="s">
        <v>1516</v>
      </c>
      <c r="E277" s="190" t="s">
        <v>1528</v>
      </c>
      <c r="F277" s="189" t="s">
        <v>1514</v>
      </c>
    </row>
    <row r="279" spans="1:8">
      <c r="A279" s="2" t="s">
        <v>1608</v>
      </c>
      <c r="B279" s="2"/>
      <c r="C279" s="2"/>
      <c r="D279" s="2"/>
      <c r="E279" s="2"/>
      <c r="F279" s="2"/>
      <c r="G279" s="2"/>
      <c r="H279" s="2"/>
    </row>
    <row r="280" spans="1:8">
      <c r="A280" s="1" t="s">
        <v>1609</v>
      </c>
    </row>
    <row r="281" spans="1:8">
      <c r="A281" s="1" t="s">
        <v>3461</v>
      </c>
    </row>
    <row r="282" spans="1:8">
      <c r="A282" s="1" t="s">
        <v>1610</v>
      </c>
    </row>
    <row r="283" spans="1:8">
      <c r="A283" s="1" t="s">
        <v>1560</v>
      </c>
    </row>
    <row r="284" spans="1:8">
      <c r="A284" s="1" t="s">
        <v>1561</v>
      </c>
    </row>
    <row r="285" spans="1:8">
      <c r="A285" s="1" t="s">
        <v>1604</v>
      </c>
    </row>
    <row r="286" spans="1:8">
      <c r="A286" s="1" t="s">
        <v>1605</v>
      </c>
    </row>
    <row r="287" spans="1:8">
      <c r="A287" s="1" t="s">
        <v>1611</v>
      </c>
    </row>
    <row r="289" spans="1:6">
      <c r="A289" s="1" t="s">
        <v>341</v>
      </c>
    </row>
    <row r="290" spans="1:6">
      <c r="B290" s="1" t="s">
        <v>1612</v>
      </c>
      <c r="E290" s="1">
        <f>35*9</f>
        <v>315</v>
      </c>
      <c r="F290" s="1" t="s">
        <v>1613</v>
      </c>
    </row>
    <row r="291" spans="1:6">
      <c r="B291" s="1" t="s">
        <v>1614</v>
      </c>
      <c r="E291" s="1">
        <f>40*7</f>
        <v>280</v>
      </c>
      <c r="F291" s="1" t="s">
        <v>1615</v>
      </c>
    </row>
    <row r="292" spans="1:6" ht="17" thickBot="1"/>
    <row r="293" spans="1:6" ht="17" thickBot="1">
      <c r="C293" s="482" t="s">
        <v>1616</v>
      </c>
      <c r="D293" s="483"/>
      <c r="E293" s="482" t="s">
        <v>1617</v>
      </c>
      <c r="F293" s="483"/>
    </row>
    <row r="294" spans="1:6">
      <c r="C294" s="8"/>
      <c r="D294" s="201" t="s">
        <v>1618</v>
      </c>
      <c r="E294" s="208"/>
      <c r="F294" s="201" t="s">
        <v>1618</v>
      </c>
    </row>
    <row r="295" spans="1:6">
      <c r="A295" s="192" t="s">
        <v>1506</v>
      </c>
      <c r="B295" s="200" t="s">
        <v>1507</v>
      </c>
      <c r="C295" s="212" t="s">
        <v>1508</v>
      </c>
      <c r="D295" s="213" t="s">
        <v>1509</v>
      </c>
      <c r="E295" s="210" t="s">
        <v>1510</v>
      </c>
      <c r="F295" s="211" t="s">
        <v>1509</v>
      </c>
    </row>
    <row r="296" spans="1:6">
      <c r="A296" s="195" t="s">
        <v>1511</v>
      </c>
      <c r="B296" s="150" t="s">
        <v>1512</v>
      </c>
      <c r="C296" s="202" t="s">
        <v>1513</v>
      </c>
      <c r="D296" s="215" t="s">
        <v>1514</v>
      </c>
      <c r="E296" s="209" t="s">
        <v>1515</v>
      </c>
      <c r="F296" s="207" t="s">
        <v>1516</v>
      </c>
    </row>
    <row r="297" spans="1:6">
      <c r="A297" s="193" t="s">
        <v>1517</v>
      </c>
      <c r="B297" s="150" t="s">
        <v>1518</v>
      </c>
      <c r="C297" s="202" t="s">
        <v>1513</v>
      </c>
      <c r="D297" s="207" t="s">
        <v>1516</v>
      </c>
      <c r="E297" s="209" t="s">
        <v>1515</v>
      </c>
      <c r="F297" s="207" t="s">
        <v>1514</v>
      </c>
    </row>
    <row r="298" spans="1:6">
      <c r="A298" s="193" t="s">
        <v>1519</v>
      </c>
      <c r="B298" s="150">
        <v>1</v>
      </c>
      <c r="C298" s="202" t="s">
        <v>1513</v>
      </c>
      <c r="D298" s="204" t="s">
        <v>1520</v>
      </c>
      <c r="E298" s="209" t="s">
        <v>1515</v>
      </c>
      <c r="F298" s="204" t="s">
        <v>1520</v>
      </c>
    </row>
    <row r="299" spans="1:6">
      <c r="A299" s="193" t="s">
        <v>1521</v>
      </c>
      <c r="B299" s="150" t="s">
        <v>1522</v>
      </c>
      <c r="C299" s="202" t="s">
        <v>1523</v>
      </c>
      <c r="D299" s="204">
        <v>0</v>
      </c>
      <c r="E299" s="202" t="s">
        <v>1524</v>
      </c>
      <c r="F299" s="204" t="s">
        <v>1525</v>
      </c>
    </row>
    <row r="300" spans="1:6" ht="32" thickBot="1">
      <c r="A300" s="193" t="s">
        <v>1526</v>
      </c>
      <c r="B300" s="150" t="s">
        <v>1527</v>
      </c>
      <c r="C300" s="205" t="s">
        <v>1528</v>
      </c>
      <c r="D300" s="206" t="s">
        <v>1516</v>
      </c>
      <c r="E300" s="205" t="s">
        <v>1528</v>
      </c>
      <c r="F300" s="206" t="s">
        <v>1514</v>
      </c>
    </row>
    <row r="302" spans="1:6">
      <c r="A302" s="1" t="s">
        <v>1619</v>
      </c>
    </row>
    <row r="303" spans="1:6">
      <c r="A303" s="1" t="s">
        <v>1620</v>
      </c>
    </row>
    <row r="305" spans="1:8">
      <c r="A305" s="2" t="s">
        <v>1621</v>
      </c>
      <c r="B305" s="2"/>
      <c r="C305" s="2"/>
      <c r="D305" s="2"/>
      <c r="E305" s="2"/>
      <c r="F305" s="2"/>
      <c r="G305" s="2"/>
      <c r="H305" s="2"/>
    </row>
    <row r="306" spans="1:8">
      <c r="A306" s="1" t="s">
        <v>1622</v>
      </c>
    </row>
    <row r="307" spans="1:8">
      <c r="A307" s="1" t="s">
        <v>1623</v>
      </c>
    </row>
    <row r="308" spans="1:8">
      <c r="A308" s="1" t="s">
        <v>1624</v>
      </c>
    </row>
    <row r="309" spans="1:8">
      <c r="A309" s="1" t="s">
        <v>1625</v>
      </c>
    </row>
    <row r="310" spans="1:8">
      <c r="A310" s="1" t="s">
        <v>1626</v>
      </c>
    </row>
    <row r="311" spans="1:8">
      <c r="A311" s="1" t="s">
        <v>1561</v>
      </c>
      <c r="E311"/>
    </row>
    <row r="312" spans="1:8">
      <c r="A312" s="1" t="s">
        <v>1627</v>
      </c>
    </row>
    <row r="313" spans="1:8">
      <c r="A313" s="1" t="s">
        <v>1605</v>
      </c>
    </row>
    <row r="314" spans="1:8">
      <c r="A314" s="1" t="s">
        <v>1606</v>
      </c>
    </row>
    <row r="316" spans="1:8">
      <c r="A316" s="1" t="s">
        <v>341</v>
      </c>
    </row>
    <row r="318" spans="1:8">
      <c r="B318" s="1" t="s">
        <v>1612</v>
      </c>
      <c r="D318" s="1">
        <f>5*75</f>
        <v>375</v>
      </c>
      <c r="F318" s="1" t="s">
        <v>1628</v>
      </c>
    </row>
    <row r="319" spans="1:8">
      <c r="B319" s="1" t="s">
        <v>1614</v>
      </c>
      <c r="D319" s="1">
        <f>4*93.75</f>
        <v>375</v>
      </c>
      <c r="F319" s="1" t="s">
        <v>1629</v>
      </c>
    </row>
    <row r="320" spans="1:8" ht="17" thickBot="1"/>
    <row r="321" spans="1:8" ht="17" thickBot="1">
      <c r="C321" s="482" t="s">
        <v>1616</v>
      </c>
      <c r="D321" s="483"/>
      <c r="E321" s="482" t="s">
        <v>1617</v>
      </c>
      <c r="F321" s="483"/>
    </row>
    <row r="322" spans="1:8">
      <c r="C322" s="8"/>
      <c r="D322" s="201" t="s">
        <v>1618</v>
      </c>
      <c r="E322" s="208"/>
      <c r="F322" s="201" t="s">
        <v>1618</v>
      </c>
    </row>
    <row r="323" spans="1:8">
      <c r="A323" s="192" t="s">
        <v>1506</v>
      </c>
      <c r="B323" s="200" t="s">
        <v>1507</v>
      </c>
      <c r="C323" s="212" t="s">
        <v>1508</v>
      </c>
      <c r="D323" s="213" t="s">
        <v>1509</v>
      </c>
      <c r="E323" s="210" t="s">
        <v>1510</v>
      </c>
      <c r="F323" s="211" t="s">
        <v>1509</v>
      </c>
    </row>
    <row r="324" spans="1:8">
      <c r="A324" s="193" t="s">
        <v>1511</v>
      </c>
      <c r="B324" s="150" t="s">
        <v>1512</v>
      </c>
      <c r="C324" s="202" t="s">
        <v>1513</v>
      </c>
      <c r="D324" s="216" t="s">
        <v>1514</v>
      </c>
      <c r="E324" s="209" t="s">
        <v>1515</v>
      </c>
      <c r="F324" s="207" t="s">
        <v>1516</v>
      </c>
    </row>
    <row r="325" spans="1:8">
      <c r="A325" s="193" t="s">
        <v>1517</v>
      </c>
      <c r="B325" s="150" t="s">
        <v>1518</v>
      </c>
      <c r="C325" s="202" t="s">
        <v>1513</v>
      </c>
      <c r="D325" s="207" t="s">
        <v>1516</v>
      </c>
      <c r="E325" s="209" t="s">
        <v>1515</v>
      </c>
      <c r="F325" s="207" t="s">
        <v>1514</v>
      </c>
    </row>
    <row r="326" spans="1:8">
      <c r="A326" s="193" t="s">
        <v>1519</v>
      </c>
      <c r="B326" s="150">
        <v>1</v>
      </c>
      <c r="C326" s="202" t="s">
        <v>1513</v>
      </c>
      <c r="D326" s="217" t="s">
        <v>1520</v>
      </c>
      <c r="E326" s="209" t="s">
        <v>1515</v>
      </c>
      <c r="F326" s="204" t="s">
        <v>1520</v>
      </c>
    </row>
    <row r="327" spans="1:8">
      <c r="A327" s="193" t="s">
        <v>1521</v>
      </c>
      <c r="B327" s="150" t="s">
        <v>1522</v>
      </c>
      <c r="C327" s="202" t="s">
        <v>1523</v>
      </c>
      <c r="D327" s="204">
        <v>0</v>
      </c>
      <c r="E327" s="202" t="s">
        <v>1524</v>
      </c>
      <c r="F327" s="204" t="s">
        <v>1525</v>
      </c>
    </row>
    <row r="328" spans="1:8" ht="32" thickBot="1">
      <c r="A328" s="193" t="s">
        <v>1526</v>
      </c>
      <c r="B328" s="150" t="s">
        <v>1527</v>
      </c>
      <c r="C328" s="205" t="s">
        <v>1528</v>
      </c>
      <c r="D328" s="206" t="s">
        <v>1516</v>
      </c>
      <c r="E328" s="205" t="s">
        <v>1528</v>
      </c>
      <c r="F328" s="206" t="s">
        <v>1514</v>
      </c>
    </row>
    <row r="330" spans="1:8">
      <c r="A330" s="1" t="s">
        <v>1619</v>
      </c>
    </row>
    <row r="332" spans="1:8">
      <c r="A332" s="2" t="s">
        <v>1470</v>
      </c>
      <c r="B332" s="2"/>
      <c r="C332" s="2"/>
      <c r="D332" s="2"/>
      <c r="E332" s="2"/>
      <c r="F332" s="2"/>
      <c r="G332" s="2"/>
      <c r="H332" s="2"/>
    </row>
    <row r="333" spans="1:8">
      <c r="A333" s="1" t="s">
        <v>1630</v>
      </c>
    </row>
    <row r="334" spans="1:8">
      <c r="A334" s="1" t="s">
        <v>1631</v>
      </c>
      <c r="H334" s="1">
        <f>10*3</f>
        <v>30</v>
      </c>
    </row>
    <row r="335" spans="1:8">
      <c r="A335" s="1" t="s">
        <v>1632</v>
      </c>
      <c r="H335" s="1">
        <f>2*11</f>
        <v>22</v>
      </c>
    </row>
    <row r="336" spans="1:8">
      <c r="A336" s="1" t="s">
        <v>1633</v>
      </c>
    </row>
    <row r="337" spans="1:6">
      <c r="A337" s="1" t="s">
        <v>1626</v>
      </c>
    </row>
    <row r="338" spans="1:6">
      <c r="A338" s="1" t="s">
        <v>1561</v>
      </c>
    </row>
    <row r="339" spans="1:6">
      <c r="A339" s="1" t="s">
        <v>1627</v>
      </c>
    </row>
    <row r="340" spans="1:6">
      <c r="A340" s="1" t="s">
        <v>1563</v>
      </c>
    </row>
    <row r="341" spans="1:6">
      <c r="A341" s="1" t="s">
        <v>1634</v>
      </c>
    </row>
    <row r="343" spans="1:6">
      <c r="A343" s="1" t="s">
        <v>341</v>
      </c>
    </row>
    <row r="345" spans="1:6">
      <c r="B345" s="1" t="s">
        <v>1612</v>
      </c>
      <c r="D345" s="1">
        <v>30</v>
      </c>
      <c r="E345" s="1" t="s">
        <v>1635</v>
      </c>
    </row>
    <row r="346" spans="1:6">
      <c r="B346" s="1" t="s">
        <v>1614</v>
      </c>
      <c r="D346" s="1">
        <v>22</v>
      </c>
      <c r="E346" s="1" t="s">
        <v>1636</v>
      </c>
    </row>
    <row r="347" spans="1:6" ht="17" thickBot="1"/>
    <row r="348" spans="1:6" ht="17" thickBot="1">
      <c r="C348" s="482" t="s">
        <v>1616</v>
      </c>
      <c r="D348" s="483"/>
      <c r="E348" s="482" t="s">
        <v>1617</v>
      </c>
      <c r="F348" s="483"/>
    </row>
    <row r="349" spans="1:6">
      <c r="C349" s="8"/>
      <c r="D349" s="201" t="s">
        <v>1618</v>
      </c>
      <c r="E349" s="208"/>
      <c r="F349" s="201" t="s">
        <v>1618</v>
      </c>
    </row>
    <row r="350" spans="1:6">
      <c r="A350" s="192" t="s">
        <v>1506</v>
      </c>
      <c r="B350" s="200" t="s">
        <v>1507</v>
      </c>
      <c r="C350" s="212" t="s">
        <v>1508</v>
      </c>
      <c r="D350" s="213" t="s">
        <v>1509</v>
      </c>
      <c r="E350" s="210" t="s">
        <v>1510</v>
      </c>
      <c r="F350" s="211" t="s">
        <v>1509</v>
      </c>
    </row>
    <row r="351" spans="1:6">
      <c r="A351" s="193" t="s">
        <v>1511</v>
      </c>
      <c r="B351" s="150" t="s">
        <v>1512</v>
      </c>
      <c r="C351" s="202" t="s">
        <v>1513</v>
      </c>
      <c r="D351" s="216" t="s">
        <v>1514</v>
      </c>
      <c r="E351" s="209" t="s">
        <v>1515</v>
      </c>
      <c r="F351" s="207" t="s">
        <v>1516</v>
      </c>
    </row>
    <row r="352" spans="1:6">
      <c r="A352" s="195" t="s">
        <v>1517</v>
      </c>
      <c r="B352" s="150" t="s">
        <v>1518</v>
      </c>
      <c r="C352" s="202" t="s">
        <v>1513</v>
      </c>
      <c r="D352" s="207" t="s">
        <v>1516</v>
      </c>
      <c r="E352" s="209" t="s">
        <v>1515</v>
      </c>
      <c r="F352" s="218" t="s">
        <v>1514</v>
      </c>
    </row>
    <row r="353" spans="1:8">
      <c r="A353" s="193" t="s">
        <v>1519</v>
      </c>
      <c r="B353" s="150">
        <v>1</v>
      </c>
      <c r="C353" s="202" t="s">
        <v>1513</v>
      </c>
      <c r="D353" s="204" t="s">
        <v>1520</v>
      </c>
      <c r="E353" s="209" t="s">
        <v>1515</v>
      </c>
      <c r="F353" s="204" t="s">
        <v>1520</v>
      </c>
    </row>
    <row r="354" spans="1:8">
      <c r="A354" s="193" t="s">
        <v>1521</v>
      </c>
      <c r="B354" s="150" t="s">
        <v>1522</v>
      </c>
      <c r="C354" s="202" t="s">
        <v>1523</v>
      </c>
      <c r="D354" s="204">
        <v>0</v>
      </c>
      <c r="E354" s="202" t="s">
        <v>1524</v>
      </c>
      <c r="F354" s="204" t="s">
        <v>1525</v>
      </c>
    </row>
    <row r="355" spans="1:8" ht="32" thickBot="1">
      <c r="A355" s="193" t="s">
        <v>1526</v>
      </c>
      <c r="B355" s="150" t="s">
        <v>1527</v>
      </c>
      <c r="C355" s="205" t="s">
        <v>1528</v>
      </c>
      <c r="D355" s="206" t="s">
        <v>1516</v>
      </c>
      <c r="E355" s="205" t="s">
        <v>1528</v>
      </c>
      <c r="F355" s="206" t="s">
        <v>1514</v>
      </c>
    </row>
    <row r="357" spans="1:8">
      <c r="A357" s="1" t="s">
        <v>1637</v>
      </c>
    </row>
    <row r="358" spans="1:8">
      <c r="A358" s="1" t="s">
        <v>1638</v>
      </c>
    </row>
    <row r="360" spans="1:8">
      <c r="A360" s="2" t="s">
        <v>1475</v>
      </c>
      <c r="B360" s="2"/>
      <c r="C360" s="2"/>
      <c r="D360" s="2"/>
      <c r="E360" s="2"/>
      <c r="F360" s="2"/>
      <c r="G360" s="2"/>
      <c r="H360" s="2"/>
    </row>
    <row r="361" spans="1:8">
      <c r="A361" s="1" t="s">
        <v>1639</v>
      </c>
    </row>
    <row r="362" spans="1:8">
      <c r="A362" s="1" t="s">
        <v>1640</v>
      </c>
      <c r="H362" s="1">
        <f>30*85</f>
        <v>2550</v>
      </c>
    </row>
    <row r="363" spans="1:8">
      <c r="A363" s="1" t="s">
        <v>1641</v>
      </c>
      <c r="H363" s="1">
        <f>27*93</f>
        <v>2511</v>
      </c>
    </row>
    <row r="364" spans="1:8">
      <c r="A364" s="1" t="s">
        <v>1642</v>
      </c>
    </row>
    <row r="365" spans="1:8">
      <c r="A365" s="1" t="s">
        <v>1643</v>
      </c>
    </row>
    <row r="367" spans="1:8">
      <c r="A367" s="1" t="s">
        <v>1626</v>
      </c>
    </row>
    <row r="368" spans="1:8">
      <c r="A368" s="1" t="s">
        <v>1561</v>
      </c>
    </row>
    <row r="369" spans="1:6">
      <c r="A369" s="1" t="s">
        <v>1627</v>
      </c>
    </row>
    <row r="370" spans="1:6">
      <c r="A370" s="1" t="s">
        <v>1563</v>
      </c>
    </row>
    <row r="371" spans="1:6">
      <c r="A371" s="1" t="s">
        <v>1634</v>
      </c>
    </row>
    <row r="373" spans="1:6">
      <c r="A373" s="4" t="s">
        <v>341</v>
      </c>
    </row>
    <row r="375" spans="1:6">
      <c r="B375" s="1" t="s">
        <v>1612</v>
      </c>
      <c r="D375" s="1">
        <f>85*30</f>
        <v>2550</v>
      </c>
      <c r="E375" s="1" t="s">
        <v>1644</v>
      </c>
    </row>
    <row r="376" spans="1:6">
      <c r="B376" s="1" t="s">
        <v>1614</v>
      </c>
      <c r="D376" s="1">
        <f>93*27</f>
        <v>2511</v>
      </c>
      <c r="E376" s="1" t="s">
        <v>1645</v>
      </c>
    </row>
    <row r="377" spans="1:6" ht="17" thickBot="1"/>
    <row r="378" spans="1:6" ht="17" thickBot="1">
      <c r="C378" s="482" t="s">
        <v>1616</v>
      </c>
      <c r="D378" s="483"/>
      <c r="E378" s="482" t="s">
        <v>1617</v>
      </c>
      <c r="F378" s="483"/>
    </row>
    <row r="379" spans="1:6">
      <c r="C379" s="8"/>
      <c r="D379" s="201" t="s">
        <v>1618</v>
      </c>
      <c r="E379" s="208"/>
      <c r="F379" s="201" t="s">
        <v>1618</v>
      </c>
    </row>
    <row r="380" spans="1:6">
      <c r="A380" s="192" t="s">
        <v>1506</v>
      </c>
      <c r="B380" s="200" t="s">
        <v>1507</v>
      </c>
      <c r="C380" s="212" t="s">
        <v>1508</v>
      </c>
      <c r="D380" s="213" t="s">
        <v>1509</v>
      </c>
      <c r="E380" s="210" t="s">
        <v>1510</v>
      </c>
      <c r="F380" s="211" t="s">
        <v>1509</v>
      </c>
    </row>
    <row r="381" spans="1:6">
      <c r="A381" s="195" t="s">
        <v>1511</v>
      </c>
      <c r="B381" s="150" t="s">
        <v>1512</v>
      </c>
      <c r="C381" s="202" t="s">
        <v>1513</v>
      </c>
      <c r="D381" s="214" t="s">
        <v>1514</v>
      </c>
      <c r="E381" s="209" t="s">
        <v>1515</v>
      </c>
      <c r="F381" s="207" t="s">
        <v>1516</v>
      </c>
    </row>
    <row r="382" spans="1:6">
      <c r="A382" s="193" t="s">
        <v>1517</v>
      </c>
      <c r="B382" s="150" t="s">
        <v>1518</v>
      </c>
      <c r="C382" s="202" t="s">
        <v>1513</v>
      </c>
      <c r="D382" s="207" t="s">
        <v>1516</v>
      </c>
      <c r="E382" s="209" t="s">
        <v>1515</v>
      </c>
      <c r="F382" s="207" t="s">
        <v>1514</v>
      </c>
    </row>
    <row r="383" spans="1:6">
      <c r="A383" s="193" t="s">
        <v>1519</v>
      </c>
      <c r="B383" s="150">
        <v>1</v>
      </c>
      <c r="C383" s="202" t="s">
        <v>1513</v>
      </c>
      <c r="D383" s="204" t="s">
        <v>1520</v>
      </c>
      <c r="E383" s="209" t="s">
        <v>1515</v>
      </c>
      <c r="F383" s="204" t="s">
        <v>1520</v>
      </c>
    </row>
    <row r="384" spans="1:6">
      <c r="A384" s="193" t="s">
        <v>1521</v>
      </c>
      <c r="B384" s="150" t="s">
        <v>1522</v>
      </c>
      <c r="C384" s="202" t="s">
        <v>1523</v>
      </c>
      <c r="D384" s="204">
        <v>0</v>
      </c>
      <c r="E384" s="202" t="s">
        <v>1524</v>
      </c>
      <c r="F384" s="204" t="s">
        <v>1525</v>
      </c>
    </row>
    <row r="385" spans="1:8" ht="32" thickBot="1">
      <c r="A385" s="193" t="s">
        <v>1526</v>
      </c>
      <c r="B385" s="150" t="s">
        <v>1527</v>
      </c>
      <c r="C385" s="205" t="s">
        <v>1528</v>
      </c>
      <c r="D385" s="206" t="s">
        <v>1516</v>
      </c>
      <c r="E385" s="205" t="s">
        <v>1528</v>
      </c>
      <c r="F385" s="206" t="s">
        <v>1514</v>
      </c>
    </row>
    <row r="387" spans="1:8">
      <c r="A387" s="1" t="s">
        <v>1646</v>
      </c>
    </row>
    <row r="389" spans="1:8">
      <c r="A389" s="2" t="s">
        <v>1478</v>
      </c>
      <c r="B389" s="2"/>
      <c r="C389" s="2"/>
      <c r="D389" s="2"/>
      <c r="E389" s="2"/>
      <c r="F389" s="2"/>
      <c r="G389" s="2"/>
      <c r="H389" s="2"/>
    </row>
    <row r="390" spans="1:8">
      <c r="A390" s="1" t="s">
        <v>1647</v>
      </c>
    </row>
    <row r="391" spans="1:8">
      <c r="A391" s="1" t="s">
        <v>1648</v>
      </c>
    </row>
    <row r="392" spans="1:8">
      <c r="A392" s="1" t="s">
        <v>1649</v>
      </c>
    </row>
    <row r="393" spans="1:8">
      <c r="A393" s="1" t="s">
        <v>1626</v>
      </c>
    </row>
    <row r="394" spans="1:8">
      <c r="A394" s="1" t="s">
        <v>1561</v>
      </c>
    </row>
    <row r="395" spans="1:8">
      <c r="A395" s="1" t="s">
        <v>1627</v>
      </c>
    </row>
    <row r="396" spans="1:8">
      <c r="A396" s="1" t="s">
        <v>1563</v>
      </c>
    </row>
    <row r="397" spans="1:8">
      <c r="A397" s="1" t="s">
        <v>1634</v>
      </c>
    </row>
    <row r="399" spans="1:8">
      <c r="A399" s="1" t="s">
        <v>341</v>
      </c>
    </row>
    <row r="401" spans="1:7">
      <c r="A401" s="1" t="s">
        <v>1612</v>
      </c>
      <c r="E401" s="1" t="s">
        <v>1650</v>
      </c>
    </row>
    <row r="402" spans="1:7">
      <c r="A402" s="1" t="s">
        <v>1614</v>
      </c>
      <c r="C402" s="3" t="s">
        <v>1651</v>
      </c>
      <c r="E402" s="1" t="s">
        <v>1652</v>
      </c>
    </row>
    <row r="404" spans="1:7">
      <c r="B404" s="1" t="s">
        <v>1653</v>
      </c>
      <c r="E404" s="1" t="s">
        <v>1654</v>
      </c>
    </row>
    <row r="405" spans="1:7">
      <c r="D405" s="1" t="s">
        <v>1655</v>
      </c>
      <c r="G405" s="1" t="s">
        <v>1656</v>
      </c>
    </row>
    <row r="407" spans="1:7">
      <c r="A407" s="1" t="s">
        <v>1657</v>
      </c>
    </row>
    <row r="408" spans="1:7">
      <c r="A408" s="1" t="s">
        <v>1658</v>
      </c>
    </row>
    <row r="409" spans="1:7" ht="17" thickBot="1"/>
    <row r="410" spans="1:7" ht="17" thickBot="1">
      <c r="C410" s="482" t="s">
        <v>1616</v>
      </c>
      <c r="D410" s="483"/>
      <c r="E410" s="482" t="s">
        <v>1617</v>
      </c>
      <c r="F410" s="483"/>
    </row>
    <row r="411" spans="1:7">
      <c r="C411" s="8"/>
      <c r="D411" s="201" t="s">
        <v>1618</v>
      </c>
      <c r="E411" s="208"/>
      <c r="F411" s="201" t="s">
        <v>1618</v>
      </c>
    </row>
    <row r="412" spans="1:7">
      <c r="A412" s="192" t="s">
        <v>1506</v>
      </c>
      <c r="B412" s="200" t="s">
        <v>1507</v>
      </c>
      <c r="C412" s="212" t="s">
        <v>1508</v>
      </c>
      <c r="D412" s="213" t="s">
        <v>1509</v>
      </c>
      <c r="E412" s="210" t="s">
        <v>1510</v>
      </c>
      <c r="F412" s="211" t="s">
        <v>1509</v>
      </c>
    </row>
    <row r="413" spans="1:7">
      <c r="A413" s="193" t="s">
        <v>1511</v>
      </c>
      <c r="B413" s="150" t="s">
        <v>1512</v>
      </c>
      <c r="C413" s="202" t="s">
        <v>1513</v>
      </c>
      <c r="D413" s="203" t="s">
        <v>1514</v>
      </c>
      <c r="E413" s="209" t="s">
        <v>1515</v>
      </c>
      <c r="F413" s="207" t="s">
        <v>1516</v>
      </c>
    </row>
    <row r="414" spans="1:7">
      <c r="A414" s="195" t="s">
        <v>1517</v>
      </c>
      <c r="B414" s="150" t="s">
        <v>1518</v>
      </c>
      <c r="C414" s="202" t="s">
        <v>1513</v>
      </c>
      <c r="D414" s="218" t="s">
        <v>1516</v>
      </c>
      <c r="E414" s="209" t="s">
        <v>1515</v>
      </c>
      <c r="F414" s="207" t="s">
        <v>1514</v>
      </c>
    </row>
    <row r="415" spans="1:7">
      <c r="A415" s="193" t="s">
        <v>1519</v>
      </c>
      <c r="B415" s="150">
        <v>1</v>
      </c>
      <c r="C415" s="202" t="s">
        <v>1513</v>
      </c>
      <c r="D415" s="204" t="s">
        <v>1520</v>
      </c>
      <c r="E415" s="209" t="s">
        <v>1515</v>
      </c>
      <c r="F415" s="204" t="s">
        <v>1520</v>
      </c>
    </row>
    <row r="416" spans="1:7">
      <c r="A416" s="193" t="s">
        <v>1521</v>
      </c>
      <c r="B416" s="150" t="s">
        <v>1522</v>
      </c>
      <c r="C416" s="202" t="s">
        <v>1523</v>
      </c>
      <c r="D416" s="204">
        <v>0</v>
      </c>
      <c r="E416" s="202" t="s">
        <v>1524</v>
      </c>
      <c r="F416" s="204" t="s">
        <v>1525</v>
      </c>
    </row>
    <row r="417" spans="1:8" ht="32" thickBot="1">
      <c r="A417" s="193" t="s">
        <v>1526</v>
      </c>
      <c r="B417" s="150" t="s">
        <v>1527</v>
      </c>
      <c r="C417" s="205" t="s">
        <v>1528</v>
      </c>
      <c r="D417" s="206" t="s">
        <v>1516</v>
      </c>
      <c r="E417" s="205" t="s">
        <v>1528</v>
      </c>
      <c r="F417" s="206" t="s">
        <v>1514</v>
      </c>
    </row>
    <row r="419" spans="1:8">
      <c r="A419" s="1" t="s">
        <v>1222</v>
      </c>
    </row>
    <row r="421" spans="1:8">
      <c r="A421" s="2" t="s">
        <v>1480</v>
      </c>
      <c r="B421" s="2"/>
      <c r="C421" s="2"/>
      <c r="D421" s="2"/>
      <c r="E421" s="2"/>
      <c r="F421" s="2"/>
      <c r="G421" s="2"/>
      <c r="H421" s="2"/>
    </row>
    <row r="422" spans="1:8">
      <c r="A422" s="1" t="s">
        <v>1659</v>
      </c>
    </row>
    <row r="423" spans="1:8">
      <c r="A423" s="1" t="s">
        <v>1660</v>
      </c>
    </row>
    <row r="424" spans="1:8">
      <c r="A424" s="1" t="s">
        <v>1661</v>
      </c>
    </row>
    <row r="425" spans="1:8">
      <c r="A425" s="1" t="s">
        <v>1626</v>
      </c>
    </row>
    <row r="426" spans="1:8">
      <c r="A426" s="1" t="s">
        <v>1561</v>
      </c>
    </row>
    <row r="427" spans="1:8">
      <c r="A427" s="1" t="s">
        <v>1627</v>
      </c>
    </row>
    <row r="428" spans="1:8">
      <c r="A428" s="1" t="s">
        <v>1563</v>
      </c>
    </row>
    <row r="429" spans="1:8">
      <c r="A429" s="1" t="s">
        <v>1634</v>
      </c>
    </row>
    <row r="430" spans="1:8" ht="17" thickBot="1"/>
    <row r="431" spans="1:8" ht="17" thickBot="1">
      <c r="C431" s="482" t="s">
        <v>1616</v>
      </c>
      <c r="D431" s="483"/>
      <c r="E431" s="482" t="s">
        <v>1617</v>
      </c>
      <c r="F431" s="483"/>
    </row>
    <row r="432" spans="1:8">
      <c r="C432" s="8"/>
      <c r="D432" s="201" t="s">
        <v>1618</v>
      </c>
      <c r="E432" s="208"/>
      <c r="F432" s="201" t="s">
        <v>1618</v>
      </c>
    </row>
    <row r="433" spans="1:6">
      <c r="A433" s="192" t="s">
        <v>1506</v>
      </c>
      <c r="B433" s="200" t="s">
        <v>1507</v>
      </c>
      <c r="C433" s="212" t="s">
        <v>1508</v>
      </c>
      <c r="D433" s="213" t="s">
        <v>1509</v>
      </c>
      <c r="E433" s="210" t="s">
        <v>1510</v>
      </c>
      <c r="F433" s="211" t="s">
        <v>1509</v>
      </c>
    </row>
    <row r="434" spans="1:6">
      <c r="A434" s="193" t="s">
        <v>1511</v>
      </c>
      <c r="B434" s="150" t="s">
        <v>1512</v>
      </c>
      <c r="C434" s="202" t="s">
        <v>1513</v>
      </c>
      <c r="D434" s="203" t="s">
        <v>1514</v>
      </c>
      <c r="E434" s="209" t="s">
        <v>1515</v>
      </c>
      <c r="F434" s="207" t="s">
        <v>1516</v>
      </c>
    </row>
    <row r="435" spans="1:6">
      <c r="A435" s="193" t="s">
        <v>1517</v>
      </c>
      <c r="B435" s="150" t="s">
        <v>1518</v>
      </c>
      <c r="C435" s="202" t="s">
        <v>1513</v>
      </c>
      <c r="D435" s="207" t="s">
        <v>1516</v>
      </c>
      <c r="E435" s="209" t="s">
        <v>1515</v>
      </c>
      <c r="F435" s="207" t="s">
        <v>1514</v>
      </c>
    </row>
    <row r="436" spans="1:6">
      <c r="A436" s="193" t="s">
        <v>1519</v>
      </c>
      <c r="B436" s="150">
        <v>1</v>
      </c>
      <c r="C436" s="202" t="s">
        <v>1513</v>
      </c>
      <c r="D436" s="204" t="s">
        <v>1520</v>
      </c>
      <c r="E436" s="209" t="s">
        <v>1515</v>
      </c>
      <c r="F436" s="204" t="s">
        <v>1520</v>
      </c>
    </row>
    <row r="437" spans="1:6">
      <c r="A437" s="193" t="s">
        <v>1521</v>
      </c>
      <c r="B437" s="150" t="s">
        <v>1522</v>
      </c>
      <c r="C437" s="202" t="s">
        <v>1523</v>
      </c>
      <c r="D437" s="204">
        <v>0</v>
      </c>
      <c r="E437" s="202" t="s">
        <v>1524</v>
      </c>
      <c r="F437" s="204" t="s">
        <v>1525</v>
      </c>
    </row>
    <row r="438" spans="1:6" ht="32" thickBot="1">
      <c r="A438" s="193" t="s">
        <v>1526</v>
      </c>
      <c r="B438" s="150" t="s">
        <v>1527</v>
      </c>
      <c r="C438" s="205" t="s">
        <v>1528</v>
      </c>
      <c r="D438" s="206" t="s">
        <v>1516</v>
      </c>
      <c r="E438" s="205" t="s">
        <v>1528</v>
      </c>
      <c r="F438" s="206" t="s">
        <v>1514</v>
      </c>
    </row>
    <row r="440" spans="1:6">
      <c r="A440" s="1" t="s">
        <v>1540</v>
      </c>
    </row>
    <row r="451" spans="1:8">
      <c r="A451" s="2" t="s">
        <v>1662</v>
      </c>
      <c r="B451" s="2" t="s">
        <v>2478</v>
      </c>
      <c r="C451" s="2"/>
      <c r="D451" s="2"/>
      <c r="E451" s="2"/>
      <c r="F451" s="2"/>
      <c r="G451" s="2"/>
      <c r="H451" s="2"/>
    </row>
    <row r="452" spans="1:8">
      <c r="A452" s="1" t="s">
        <v>1663</v>
      </c>
    </row>
    <row r="453" spans="1:8">
      <c r="A453" s="1" t="s">
        <v>1664</v>
      </c>
    </row>
    <row r="454" spans="1:8">
      <c r="A454" s="1" t="s">
        <v>1665</v>
      </c>
    </row>
    <row r="455" spans="1:8">
      <c r="A455" s="1" t="s">
        <v>1626</v>
      </c>
    </row>
    <row r="456" spans="1:8">
      <c r="A456" s="1" t="s">
        <v>1561</v>
      </c>
    </row>
    <row r="457" spans="1:8">
      <c r="A457" s="1" t="s">
        <v>1627</v>
      </c>
    </row>
    <row r="458" spans="1:8">
      <c r="A458" s="1" t="s">
        <v>1563</v>
      </c>
    </row>
    <row r="459" spans="1:8">
      <c r="A459" s="1" t="s">
        <v>1634</v>
      </c>
    </row>
    <row r="461" spans="1:8">
      <c r="A461" s="1" t="s">
        <v>341</v>
      </c>
    </row>
    <row r="463" spans="1:8">
      <c r="A463" s="1" t="s">
        <v>1612</v>
      </c>
      <c r="C463" s="1">
        <f>23*25</f>
        <v>575</v>
      </c>
    </row>
    <row r="464" spans="1:8">
      <c r="A464" s="1" t="s">
        <v>1614</v>
      </c>
      <c r="C464" s="1">
        <f>28.75*20</f>
        <v>575</v>
      </c>
    </row>
    <row r="466" spans="1:8">
      <c r="A466" s="1" t="s">
        <v>1666</v>
      </c>
    </row>
    <row r="467" spans="1:8">
      <c r="A467" s="1" t="s">
        <v>1667</v>
      </c>
    </row>
    <row r="472" spans="1:8">
      <c r="A472" s="2" t="s">
        <v>1668</v>
      </c>
      <c r="B472" s="2"/>
      <c r="C472" s="2"/>
      <c r="D472" s="2"/>
      <c r="E472" s="2"/>
      <c r="F472" s="2"/>
      <c r="G472" s="2"/>
      <c r="H472" s="2"/>
    </row>
    <row r="473" spans="1:8">
      <c r="A473" s="1" t="s">
        <v>1669</v>
      </c>
    </row>
    <row r="474" spans="1:8">
      <c r="A474" s="1" t="s">
        <v>1670</v>
      </c>
    </row>
    <row r="475" spans="1:8">
      <c r="A475" s="1" t="s">
        <v>1671</v>
      </c>
    </row>
    <row r="476" spans="1:8">
      <c r="A476" s="1" t="s">
        <v>1626</v>
      </c>
    </row>
    <row r="477" spans="1:8">
      <c r="A477" s="1" t="s">
        <v>1561</v>
      </c>
    </row>
    <row r="478" spans="1:8">
      <c r="A478" s="1" t="s">
        <v>1627</v>
      </c>
    </row>
    <row r="479" spans="1:8">
      <c r="A479" s="1" t="s">
        <v>1563</v>
      </c>
    </row>
    <row r="480" spans="1:8">
      <c r="A480" s="1" t="s">
        <v>1634</v>
      </c>
    </row>
    <row r="482" spans="1:6" ht="17" thickBot="1"/>
    <row r="483" spans="1:6" ht="17" thickBot="1">
      <c r="C483" s="482" t="s">
        <v>1616</v>
      </c>
      <c r="D483" s="483"/>
      <c r="E483" s="482" t="s">
        <v>1617</v>
      </c>
      <c r="F483" s="483"/>
    </row>
    <row r="484" spans="1:6">
      <c r="C484" s="8"/>
      <c r="D484" s="201" t="s">
        <v>1618</v>
      </c>
      <c r="E484" s="208"/>
      <c r="F484" s="201" t="s">
        <v>1618</v>
      </c>
    </row>
    <row r="485" spans="1:6">
      <c r="A485" s="192" t="s">
        <v>1506</v>
      </c>
      <c r="B485" s="200" t="s">
        <v>1507</v>
      </c>
      <c r="C485" s="212" t="s">
        <v>1508</v>
      </c>
      <c r="D485" s="213" t="s">
        <v>1509</v>
      </c>
      <c r="E485" s="210" t="s">
        <v>1510</v>
      </c>
      <c r="F485" s="211" t="s">
        <v>1509</v>
      </c>
    </row>
    <row r="486" spans="1:6">
      <c r="A486" s="193" t="s">
        <v>1511</v>
      </c>
      <c r="B486" s="150" t="s">
        <v>1512</v>
      </c>
      <c r="C486" s="202" t="s">
        <v>1513</v>
      </c>
      <c r="D486" s="203" t="s">
        <v>1514</v>
      </c>
      <c r="E486" s="209" t="s">
        <v>1515</v>
      </c>
      <c r="F486" s="207" t="s">
        <v>1516</v>
      </c>
    </row>
    <row r="487" spans="1:6">
      <c r="A487" s="193" t="s">
        <v>1517</v>
      </c>
      <c r="B487" s="150" t="s">
        <v>1518</v>
      </c>
      <c r="C487" s="202" t="s">
        <v>1513</v>
      </c>
      <c r="D487" s="207" t="s">
        <v>1516</v>
      </c>
      <c r="E487" s="209" t="s">
        <v>1515</v>
      </c>
      <c r="F487" s="207" t="s">
        <v>1514</v>
      </c>
    </row>
    <row r="488" spans="1:6">
      <c r="A488" s="193" t="s">
        <v>1519</v>
      </c>
      <c r="B488" s="150">
        <v>1</v>
      </c>
      <c r="C488" s="202" t="s">
        <v>1513</v>
      </c>
      <c r="D488" s="204" t="s">
        <v>1520</v>
      </c>
      <c r="E488" s="209" t="s">
        <v>1515</v>
      </c>
      <c r="F488" s="204" t="s">
        <v>1520</v>
      </c>
    </row>
    <row r="489" spans="1:6">
      <c r="A489" s="193" t="s">
        <v>1521</v>
      </c>
      <c r="B489" s="150" t="s">
        <v>1522</v>
      </c>
      <c r="C489" s="202" t="s">
        <v>1523</v>
      </c>
      <c r="D489" s="204">
        <v>0</v>
      </c>
      <c r="E489" s="202" t="s">
        <v>1524</v>
      </c>
      <c r="F489" s="204" t="s">
        <v>1525</v>
      </c>
    </row>
    <row r="490" spans="1:6" ht="32" thickBot="1">
      <c r="A490" s="193" t="s">
        <v>1526</v>
      </c>
      <c r="B490" s="150" t="s">
        <v>1527</v>
      </c>
      <c r="C490" s="205" t="s">
        <v>1528</v>
      </c>
      <c r="D490" s="206" t="s">
        <v>1516</v>
      </c>
      <c r="E490" s="205" t="s">
        <v>1528</v>
      </c>
      <c r="F490" s="206" t="s">
        <v>1514</v>
      </c>
    </row>
    <row r="492" spans="1:6">
      <c r="A492" s="1" t="s">
        <v>1672</v>
      </c>
    </row>
    <row r="498" spans="1:8">
      <c r="A498" s="2" t="s">
        <v>2432</v>
      </c>
      <c r="B498" s="2"/>
      <c r="C498" s="2"/>
      <c r="D498" s="2"/>
      <c r="E498" s="2"/>
      <c r="F498" s="2"/>
      <c r="G498" s="2"/>
      <c r="H498" s="2"/>
    </row>
    <row r="499" spans="1:8">
      <c r="A499" s="1" t="s">
        <v>2416</v>
      </c>
    </row>
    <row r="500" spans="1:8">
      <c r="A500" s="1" t="s">
        <v>2417</v>
      </c>
    </row>
    <row r="501" spans="1:8">
      <c r="A501" s="1" t="s">
        <v>2418</v>
      </c>
    </row>
    <row r="502" spans="1:8">
      <c r="A502" s="1" t="s">
        <v>2419</v>
      </c>
    </row>
    <row r="503" spans="1:8">
      <c r="A503" s="1" t="s">
        <v>2420</v>
      </c>
    </row>
    <row r="504" spans="1:8">
      <c r="A504" s="1" t="s">
        <v>2421</v>
      </c>
    </row>
    <row r="505" spans="1:8">
      <c r="A505" s="1" t="s">
        <v>2422</v>
      </c>
    </row>
    <row r="506" spans="1:8">
      <c r="A506" s="1" t="s">
        <v>2423</v>
      </c>
    </row>
    <row r="507" spans="1:8" ht="17" thickBot="1"/>
    <row r="508" spans="1:8">
      <c r="A508" s="5" t="s">
        <v>3462</v>
      </c>
      <c r="B508" s="6"/>
      <c r="C508" s="6"/>
      <c r="D508" s="6"/>
      <c r="E508" s="6"/>
      <c r="F508" s="6"/>
      <c r="G508" s="6"/>
      <c r="H508" s="7"/>
    </row>
    <row r="509" spans="1:8">
      <c r="A509" s="8" t="s">
        <v>3463</v>
      </c>
      <c r="H509" s="9"/>
    </row>
    <row r="510" spans="1:8">
      <c r="A510" s="8"/>
      <c r="H510" s="9"/>
    </row>
    <row r="511" spans="1:8">
      <c r="A511" s="8" t="s">
        <v>3464</v>
      </c>
      <c r="H511" s="9"/>
    </row>
    <row r="512" spans="1:8">
      <c r="A512" s="8" t="s">
        <v>3465</v>
      </c>
      <c r="H512" s="9"/>
    </row>
    <row r="513" spans="1:8">
      <c r="A513" s="8"/>
      <c r="H513" s="9"/>
    </row>
    <row r="514" spans="1:8" ht="17" thickBot="1">
      <c r="A514" s="10" t="s">
        <v>3466</v>
      </c>
      <c r="B514" s="11"/>
      <c r="C514" s="11"/>
      <c r="D514" s="11"/>
      <c r="E514" s="11"/>
      <c r="F514" s="11"/>
      <c r="G514" s="11"/>
      <c r="H514" s="13" t="s">
        <v>3467</v>
      </c>
    </row>
    <row r="516" spans="1:8">
      <c r="A516" s="2" t="s">
        <v>2433</v>
      </c>
      <c r="B516" s="2"/>
      <c r="C516" s="2"/>
      <c r="D516" s="2"/>
      <c r="E516" s="2"/>
      <c r="F516" s="2"/>
      <c r="G516" s="2"/>
      <c r="H516" s="2"/>
    </row>
    <row r="517" spans="1:8">
      <c r="A517" s="1" t="s">
        <v>2425</v>
      </c>
    </row>
    <row r="518" spans="1:8">
      <c r="A518" s="1" t="s">
        <v>2419</v>
      </c>
    </row>
    <row r="519" spans="1:8">
      <c r="A519" s="1" t="s">
        <v>2426</v>
      </c>
    </row>
    <row r="520" spans="1:8">
      <c r="A520" s="1" t="s">
        <v>2427</v>
      </c>
    </row>
    <row r="521" spans="1:8">
      <c r="A521" s="1" t="s">
        <v>2428</v>
      </c>
    </row>
    <row r="522" spans="1:8">
      <c r="A522" s="1" t="s">
        <v>2429</v>
      </c>
    </row>
    <row r="523" spans="1:8">
      <c r="A523" s="1" t="s">
        <v>2430</v>
      </c>
    </row>
    <row r="525" spans="1:8">
      <c r="A525" s="1" t="s">
        <v>3395</v>
      </c>
      <c r="B525" s="1" t="s">
        <v>1324</v>
      </c>
      <c r="C525" s="1" t="s">
        <v>3474</v>
      </c>
    </row>
    <row r="526" spans="1:8">
      <c r="B526" s="1" t="s">
        <v>3468</v>
      </c>
      <c r="C526" s="1" t="s">
        <v>3470</v>
      </c>
    </row>
    <row r="527" spans="1:8">
      <c r="B527" s="1" t="s">
        <v>1329</v>
      </c>
      <c r="C527" s="1" t="s">
        <v>3469</v>
      </c>
    </row>
    <row r="529" spans="1:8">
      <c r="B529" s="1" t="s">
        <v>1344</v>
      </c>
      <c r="C529" s="1" t="s">
        <v>3472</v>
      </c>
    </row>
    <row r="530" spans="1:8">
      <c r="B530" s="1" t="s">
        <v>1345</v>
      </c>
      <c r="C530" s="1" t="s">
        <v>3475</v>
      </c>
    </row>
    <row r="531" spans="1:8">
      <c r="B531" s="1" t="s">
        <v>3471</v>
      </c>
      <c r="C531" s="1" t="s">
        <v>3473</v>
      </c>
    </row>
    <row r="533" spans="1:8">
      <c r="A533" s="1" t="s">
        <v>1752</v>
      </c>
    </row>
    <row r="534" spans="1:8">
      <c r="A534" s="16" t="s">
        <v>2442</v>
      </c>
      <c r="B534" s="16"/>
      <c r="C534" s="16"/>
      <c r="D534" s="16"/>
      <c r="E534" s="16"/>
      <c r="F534" s="16"/>
      <c r="G534" s="16"/>
      <c r="H534" s="16"/>
    </row>
    <row r="535" spans="1:8">
      <c r="A535" s="1" t="s">
        <v>2434</v>
      </c>
    </row>
    <row r="536" spans="1:8">
      <c r="A536" s="1" t="s">
        <v>2435</v>
      </c>
    </row>
    <row r="537" spans="1:8">
      <c r="A537" s="1" t="s">
        <v>2436</v>
      </c>
    </row>
    <row r="538" spans="1:8">
      <c r="A538" s="1" t="s">
        <v>2437</v>
      </c>
    </row>
    <row r="539" spans="1:8">
      <c r="A539" s="1" t="s">
        <v>1602</v>
      </c>
    </row>
    <row r="540" spans="1:8">
      <c r="A540" s="1" t="s">
        <v>1603</v>
      </c>
    </row>
    <row r="541" spans="1:8">
      <c r="A541" s="1" t="s">
        <v>1604</v>
      </c>
    </row>
    <row r="542" spans="1:8">
      <c r="A542" s="1" t="s">
        <v>1605</v>
      </c>
    </row>
    <row r="543" spans="1:8">
      <c r="A543" s="1" t="s">
        <v>1486</v>
      </c>
    </row>
    <row r="545" spans="1:8">
      <c r="A545" s="16" t="s">
        <v>2450</v>
      </c>
      <c r="B545" s="16"/>
      <c r="C545" s="16"/>
      <c r="D545" s="16"/>
      <c r="E545" s="16"/>
      <c r="F545" s="16"/>
      <c r="G545" s="16"/>
      <c r="H545" s="16"/>
    </row>
    <row r="546" spans="1:8">
      <c r="A546" s="1" t="s">
        <v>2434</v>
      </c>
    </row>
    <row r="547" spans="1:8">
      <c r="A547" s="1" t="s">
        <v>2439</v>
      </c>
    </row>
    <row r="548" spans="1:8">
      <c r="A548" s="1" t="s">
        <v>2440</v>
      </c>
    </row>
    <row r="549" spans="1:8">
      <c r="A549" s="1" t="s">
        <v>2437</v>
      </c>
    </row>
    <row r="550" spans="1:8">
      <c r="A550" s="1" t="s">
        <v>1602</v>
      </c>
    </row>
    <row r="551" spans="1:8">
      <c r="A551" s="1" t="s">
        <v>1603</v>
      </c>
    </row>
    <row r="552" spans="1:8">
      <c r="A552" s="1" t="s">
        <v>1604</v>
      </c>
    </row>
    <row r="553" spans="1:8">
      <c r="A553" s="1" t="s">
        <v>1605</v>
      </c>
    </row>
    <row r="554" spans="1:8">
      <c r="A554" s="1" t="s">
        <v>1486</v>
      </c>
    </row>
    <row r="556" spans="1:8">
      <c r="A556" s="16" t="s">
        <v>2451</v>
      </c>
      <c r="B556" s="16"/>
      <c r="C556" s="16"/>
      <c r="D556" s="16"/>
      <c r="E556" s="16"/>
      <c r="F556" s="16"/>
      <c r="G556" s="16"/>
      <c r="H556" s="16"/>
    </row>
    <row r="557" spans="1:8">
      <c r="A557" s="1" t="s">
        <v>2443</v>
      </c>
    </row>
    <row r="558" spans="1:8">
      <c r="A558" s="1" t="s">
        <v>2444</v>
      </c>
    </row>
    <row r="559" spans="1:8">
      <c r="A559" s="1" t="s">
        <v>1452</v>
      </c>
    </row>
    <row r="560" spans="1:8">
      <c r="A560" s="1" t="s">
        <v>1603</v>
      </c>
    </row>
    <row r="561" spans="1:8">
      <c r="A561" s="1" t="s">
        <v>1604</v>
      </c>
    </row>
    <row r="562" spans="1:8">
      <c r="A562" s="1" t="s">
        <v>2445</v>
      </c>
    </row>
    <row r="563" spans="1:8">
      <c r="A563" s="1" t="s">
        <v>1486</v>
      </c>
    </row>
    <row r="565" spans="1:8">
      <c r="A565" s="16" t="s">
        <v>2452</v>
      </c>
      <c r="B565" s="16"/>
      <c r="C565" s="16"/>
      <c r="D565" s="16"/>
      <c r="E565" s="16"/>
      <c r="F565" s="16"/>
      <c r="G565" s="16"/>
      <c r="H565" s="16"/>
    </row>
    <row r="566" spans="1:8">
      <c r="A566" s="1" t="s">
        <v>2447</v>
      </c>
    </row>
    <row r="567" spans="1:8">
      <c r="A567" s="1" t="s">
        <v>2448</v>
      </c>
    </row>
    <row r="568" spans="1:8">
      <c r="A568" s="1" t="s">
        <v>1626</v>
      </c>
    </row>
    <row r="569" spans="1:8">
      <c r="A569" s="1" t="s">
        <v>1561</v>
      </c>
    </row>
    <row r="570" spans="1:8">
      <c r="A570" s="1" t="s">
        <v>1627</v>
      </c>
    </row>
    <row r="571" spans="1:8">
      <c r="A571" s="1" t="s">
        <v>2408</v>
      </c>
    </row>
    <row r="572" spans="1:8">
      <c r="A572" s="1" t="s">
        <v>1486</v>
      </c>
    </row>
    <row r="574" spans="1:8">
      <c r="A574" s="2" t="s">
        <v>3476</v>
      </c>
      <c r="B574" s="2"/>
      <c r="C574" s="2"/>
      <c r="D574" s="2"/>
      <c r="E574" s="2"/>
      <c r="F574" s="2"/>
      <c r="G574" s="2"/>
      <c r="H574" s="2"/>
    </row>
    <row r="575" spans="1:8">
      <c r="A575" s="1" t="s">
        <v>3477</v>
      </c>
    </row>
    <row r="576" spans="1:8">
      <c r="A576" s="1" t="s">
        <v>3478</v>
      </c>
    </row>
    <row r="577" spans="1:8">
      <c r="A577" s="1" t="s">
        <v>3479</v>
      </c>
    </row>
    <row r="579" spans="1:8">
      <c r="A579" s="1" t="s">
        <v>3395</v>
      </c>
    </row>
    <row r="580" spans="1:8">
      <c r="A580" s="1" t="s">
        <v>3480</v>
      </c>
    </row>
    <row r="581" spans="1:8">
      <c r="A581" s="1" t="s">
        <v>3481</v>
      </c>
      <c r="E581" s="80">
        <v>1000</v>
      </c>
      <c r="F581" s="1" t="s">
        <v>3482</v>
      </c>
    </row>
    <row r="583" spans="1:8">
      <c r="A583" s="1" t="s">
        <v>3483</v>
      </c>
    </row>
    <row r="584" spans="1:8">
      <c r="A584" s="1" t="s">
        <v>3485</v>
      </c>
      <c r="E584" s="80">
        <f>E581</f>
        <v>1000</v>
      </c>
      <c r="F584" s="1" t="s">
        <v>3484</v>
      </c>
    </row>
    <row r="585" spans="1:8">
      <c r="E585" s="380">
        <f>E584/90</f>
        <v>11.111111111111111</v>
      </c>
      <c r="F585" s="1" t="s">
        <v>3486</v>
      </c>
    </row>
    <row r="587" spans="1:8">
      <c r="A587" s="4" t="s">
        <v>3487</v>
      </c>
    </row>
    <row r="589" spans="1:8">
      <c r="A589" s="2" t="s">
        <v>3488</v>
      </c>
      <c r="B589" s="2"/>
      <c r="C589" s="2"/>
      <c r="D589" s="2"/>
      <c r="E589" s="2"/>
      <c r="F589" s="2"/>
      <c r="G589" s="2"/>
      <c r="H589" s="2"/>
    </row>
    <row r="590" spans="1:8">
      <c r="A590" s="1" t="s">
        <v>3489</v>
      </c>
    </row>
    <row r="591" spans="1:8">
      <c r="A591" s="1" t="s">
        <v>2707</v>
      </c>
    </row>
    <row r="592" spans="1:8">
      <c r="A592" s="1" t="s">
        <v>3490</v>
      </c>
    </row>
    <row r="593" spans="1:2">
      <c r="A593" s="1" t="s">
        <v>3491</v>
      </c>
    </row>
    <row r="594" spans="1:2">
      <c r="A594" s="1" t="s">
        <v>3492</v>
      </c>
    </row>
    <row r="596" spans="1:2">
      <c r="A596" s="1" t="s">
        <v>3493</v>
      </c>
    </row>
    <row r="598" spans="1:2">
      <c r="A598" s="1" t="s">
        <v>3494</v>
      </c>
    </row>
    <row r="600" spans="1:2">
      <c r="A600" s="1" t="s">
        <v>3495</v>
      </c>
    </row>
    <row r="602" spans="1:2">
      <c r="A602" s="1" t="s">
        <v>3496</v>
      </c>
      <c r="B602" s="1" t="s">
        <v>3497</v>
      </c>
    </row>
    <row r="603" spans="1:2">
      <c r="B603" s="1" t="s">
        <v>3498</v>
      </c>
    </row>
    <row r="604" spans="1:2">
      <c r="B604" s="1" t="s">
        <v>3499</v>
      </c>
    </row>
    <row r="606" spans="1:2">
      <c r="B606" s="1" t="s">
        <v>3500</v>
      </c>
    </row>
    <row r="607" spans="1:2">
      <c r="B607" s="1" t="s">
        <v>3501</v>
      </c>
    </row>
    <row r="616" spans="1:2">
      <c r="A616" s="1" t="s">
        <v>1875</v>
      </c>
      <c r="B616" s="1" t="s">
        <v>1876</v>
      </c>
    </row>
    <row r="617" spans="1:2">
      <c r="A617" s="1" t="s">
        <v>2424</v>
      </c>
      <c r="B617" s="1" t="s">
        <v>213</v>
      </c>
    </row>
    <row r="618" spans="1:2">
      <c r="A618" s="1" t="s">
        <v>2431</v>
      </c>
      <c r="B618" s="1" t="s">
        <v>214</v>
      </c>
    </row>
    <row r="619" spans="1:2">
      <c r="A619" s="1" t="s">
        <v>2438</v>
      </c>
      <c r="B619" s="1" t="s">
        <v>213</v>
      </c>
    </row>
    <row r="620" spans="1:2">
      <c r="A620" s="1" t="s">
        <v>2441</v>
      </c>
      <c r="B620" s="1" t="s">
        <v>214</v>
      </c>
    </row>
    <row r="621" spans="1:2">
      <c r="A621" s="1" t="s">
        <v>2446</v>
      </c>
      <c r="B621" s="1" t="s">
        <v>214</v>
      </c>
    </row>
    <row r="622" spans="1:2">
      <c r="A622" s="1" t="s">
        <v>2449</v>
      </c>
      <c r="B622" s="1" t="s">
        <v>213</v>
      </c>
    </row>
    <row r="629" spans="1:8" ht="17" thickBot="1"/>
    <row r="630" spans="1:8" ht="17" thickBot="1">
      <c r="A630" s="49" t="s">
        <v>3502</v>
      </c>
      <c r="B630" s="73"/>
      <c r="C630" s="73"/>
      <c r="D630" s="73"/>
      <c r="E630" s="73"/>
      <c r="F630" s="73"/>
      <c r="G630" s="381"/>
      <c r="H630" s="382">
        <v>45771</v>
      </c>
    </row>
    <row r="631" spans="1:8" ht="17" thickBot="1"/>
    <row r="632" spans="1:8" ht="18">
      <c r="A632" s="12" t="s">
        <v>3503</v>
      </c>
      <c r="B632" s="6"/>
      <c r="C632" s="6"/>
      <c r="D632" s="6"/>
      <c r="E632" s="503" t="s">
        <v>5169</v>
      </c>
      <c r="F632" s="503"/>
      <c r="G632" s="503"/>
      <c r="H632" s="504"/>
    </row>
    <row r="633" spans="1:8">
      <c r="A633" s="8"/>
      <c r="H633" s="9"/>
    </row>
    <row r="634" spans="1:8">
      <c r="A634" s="8" t="s">
        <v>3504</v>
      </c>
      <c r="H634" s="9"/>
    </row>
    <row r="635" spans="1:8">
      <c r="A635" s="8" t="s">
        <v>3505</v>
      </c>
      <c r="H635" s="9"/>
    </row>
    <row r="636" spans="1:8">
      <c r="A636" s="8" t="s">
        <v>3506</v>
      </c>
      <c r="H636" s="9"/>
    </row>
    <row r="637" spans="1:8">
      <c r="A637" s="8" t="s">
        <v>3507</v>
      </c>
      <c r="H637" s="9"/>
    </row>
    <row r="638" spans="1:8">
      <c r="A638" s="8"/>
      <c r="H638" s="9"/>
    </row>
    <row r="639" spans="1:8">
      <c r="A639" s="8" t="s">
        <v>2712</v>
      </c>
      <c r="H639" s="9"/>
    </row>
    <row r="640" spans="1:8">
      <c r="A640" s="8" t="s">
        <v>2713</v>
      </c>
      <c r="H640" s="9"/>
    </row>
    <row r="641" spans="1:9">
      <c r="A641" s="8" t="s">
        <v>2714</v>
      </c>
      <c r="H641" s="9"/>
    </row>
    <row r="642" spans="1:9">
      <c r="A642" s="8" t="s">
        <v>2715</v>
      </c>
      <c r="H642" s="9"/>
    </row>
    <row r="643" spans="1:9">
      <c r="A643" s="8" t="s">
        <v>3510</v>
      </c>
      <c r="H643" s="9"/>
    </row>
    <row r="644" spans="1:9">
      <c r="A644" s="8" t="s">
        <v>3508</v>
      </c>
      <c r="H644" s="9"/>
    </row>
    <row r="645" spans="1:9" ht="17" thickBot="1">
      <c r="A645" s="10" t="s">
        <v>3509</v>
      </c>
      <c r="B645" s="11"/>
      <c r="C645" s="11"/>
      <c r="D645" s="11"/>
      <c r="E645" s="11"/>
      <c r="F645" s="11"/>
      <c r="G645" s="11"/>
      <c r="H645" s="13"/>
    </row>
    <row r="647" spans="1:9">
      <c r="A647" s="383" t="s">
        <v>3504</v>
      </c>
      <c r="B647" s="22"/>
      <c r="C647" s="22"/>
      <c r="D647" s="22"/>
      <c r="E647" s="22"/>
      <c r="F647" s="22"/>
      <c r="G647" s="22"/>
      <c r="H647" s="384" t="s">
        <v>3535</v>
      </c>
    </row>
    <row r="648" spans="1:9">
      <c r="A648" s="1" t="s">
        <v>3511</v>
      </c>
    </row>
    <row r="649" spans="1:9">
      <c r="A649" s="4" t="s">
        <v>3560</v>
      </c>
      <c r="B649" s="4"/>
      <c r="C649" s="4"/>
      <c r="D649" s="4"/>
      <c r="E649" s="4"/>
      <c r="F649" s="4"/>
      <c r="G649" s="4"/>
      <c r="H649" s="4"/>
      <c r="I649" s="1" t="s">
        <v>3516</v>
      </c>
    </row>
    <row r="650" spans="1:9">
      <c r="A650" s="1" t="s">
        <v>3512</v>
      </c>
    </row>
    <row r="651" spans="1:9">
      <c r="B651" s="1" t="s">
        <v>3513</v>
      </c>
    </row>
    <row r="652" spans="1:9">
      <c r="B652" s="1" t="s">
        <v>3514</v>
      </c>
    </row>
    <row r="653" spans="1:9">
      <c r="B653" s="1" t="s">
        <v>3517</v>
      </c>
      <c r="E653" s="1" t="s">
        <v>3518</v>
      </c>
    </row>
    <row r="654" spans="1:9">
      <c r="B654" s="1" t="s">
        <v>3515</v>
      </c>
    </row>
    <row r="656" spans="1:9">
      <c r="A656" s="383" t="s">
        <v>3505</v>
      </c>
      <c r="B656" s="22"/>
      <c r="C656" s="22"/>
      <c r="D656" s="22"/>
      <c r="E656" s="22"/>
      <c r="F656" s="22"/>
      <c r="G656" s="22"/>
      <c r="H656" s="384" t="s">
        <v>3535</v>
      </c>
    </row>
    <row r="658" spans="1:3">
      <c r="B658" s="1" t="s">
        <v>3519</v>
      </c>
    </row>
    <row r="659" spans="1:3">
      <c r="B659" s="1" t="s">
        <v>3520</v>
      </c>
    </row>
    <row r="661" spans="1:3">
      <c r="B661" s="1" t="s">
        <v>1517</v>
      </c>
      <c r="C661" s="1" t="s">
        <v>3521</v>
      </c>
    </row>
    <row r="662" spans="1:3">
      <c r="B662" s="1" t="s">
        <v>1519</v>
      </c>
      <c r="C662" s="1" t="s">
        <v>3522</v>
      </c>
    </row>
    <row r="663" spans="1:3">
      <c r="B663" s="1" t="s">
        <v>1511</v>
      </c>
      <c r="C663" s="1" t="s">
        <v>3523</v>
      </c>
    </row>
    <row r="664" spans="1:3">
      <c r="B664" s="1" t="s">
        <v>1521</v>
      </c>
      <c r="C664" s="1" t="s">
        <v>3524</v>
      </c>
    </row>
    <row r="666" spans="1:3">
      <c r="A666" s="1" t="s">
        <v>3525</v>
      </c>
    </row>
    <row r="667" spans="1:3">
      <c r="B667" s="1" t="s">
        <v>3526</v>
      </c>
    </row>
    <row r="668" spans="1:3">
      <c r="B668" s="1" t="s">
        <v>3527</v>
      </c>
    </row>
    <row r="669" spans="1:3">
      <c r="B669" s="1" t="s">
        <v>3528</v>
      </c>
    </row>
    <row r="670" spans="1:3">
      <c r="B670" s="1" t="s">
        <v>3529</v>
      </c>
    </row>
    <row r="672" spans="1:3">
      <c r="B672" s="4" t="s">
        <v>3530</v>
      </c>
    </row>
    <row r="674" spans="1:8">
      <c r="A674" s="383" t="s">
        <v>3506</v>
      </c>
      <c r="B674" s="22"/>
      <c r="C674" s="22"/>
      <c r="D674" s="22"/>
      <c r="E674" s="22"/>
      <c r="F674" s="22"/>
      <c r="G674" s="22"/>
      <c r="H674" s="384" t="s">
        <v>3535</v>
      </c>
    </row>
    <row r="675" spans="1:8">
      <c r="A675" s="8"/>
    </row>
    <row r="676" spans="1:8">
      <c r="A676" s="8"/>
      <c r="B676" s="1" t="s">
        <v>3531</v>
      </c>
    </row>
    <row r="677" spans="1:8">
      <c r="A677" s="8"/>
      <c r="B677" s="1" t="s">
        <v>3532</v>
      </c>
    </row>
    <row r="678" spans="1:8">
      <c r="A678" s="8"/>
      <c r="B678" s="1" t="s">
        <v>3533</v>
      </c>
    </row>
    <row r="679" spans="1:8">
      <c r="A679" s="8"/>
    </row>
    <row r="680" spans="1:8">
      <c r="A680" s="8"/>
      <c r="B680" s="4" t="s">
        <v>3534</v>
      </c>
    </row>
    <row r="681" spans="1:8">
      <c r="A681" s="8"/>
    </row>
    <row r="682" spans="1:8">
      <c r="A682" s="383" t="s">
        <v>3507</v>
      </c>
      <c r="B682" s="22"/>
      <c r="C682" s="22"/>
      <c r="D682" s="22"/>
      <c r="E682" s="22"/>
      <c r="F682" s="22"/>
      <c r="G682" s="22"/>
      <c r="H682" s="385" t="s">
        <v>3537</v>
      </c>
    </row>
    <row r="684" spans="1:8">
      <c r="B684" s="1" t="s">
        <v>3536</v>
      </c>
    </row>
    <row r="686" spans="1:8">
      <c r="A686" s="4" t="s">
        <v>3538</v>
      </c>
    </row>
    <row r="687" spans="1:8" ht="17" thickBot="1"/>
    <row r="688" spans="1:8">
      <c r="A688" s="12" t="s">
        <v>3539</v>
      </c>
    </row>
    <row r="690" spans="1:13">
      <c r="A690" s="1" t="s">
        <v>3540</v>
      </c>
    </row>
    <row r="691" spans="1:13">
      <c r="A691" s="1" t="s">
        <v>3541</v>
      </c>
      <c r="I691" s="1" t="s">
        <v>3549</v>
      </c>
      <c r="M691" s="1" t="s">
        <v>3550</v>
      </c>
    </row>
    <row r="692" spans="1:13">
      <c r="A692" s="1" t="s">
        <v>3542</v>
      </c>
    </row>
    <row r="694" spans="1:13">
      <c r="A694" s="1" t="s">
        <v>3543</v>
      </c>
      <c r="I694" s="1" t="s">
        <v>3555</v>
      </c>
      <c r="M694" s="1" t="s">
        <v>3550</v>
      </c>
    </row>
    <row r="695" spans="1:13">
      <c r="A695" s="1" t="s">
        <v>3544</v>
      </c>
      <c r="I695" s="1" t="s">
        <v>3551</v>
      </c>
      <c r="K695" s="1">
        <f>500*10</f>
        <v>5000</v>
      </c>
      <c r="L695" s="1" t="s">
        <v>3552</v>
      </c>
      <c r="M695" s="1">
        <f>11*480</f>
        <v>5280</v>
      </c>
    </row>
    <row r="696" spans="1:13">
      <c r="I696" s="1" t="s">
        <v>3553</v>
      </c>
    </row>
    <row r="697" spans="1:13">
      <c r="I697" s="1" t="s">
        <v>3554</v>
      </c>
    </row>
    <row r="699" spans="1:13">
      <c r="A699" s="1" t="s">
        <v>3545</v>
      </c>
      <c r="I699" s="1" t="s">
        <v>3555</v>
      </c>
      <c r="M699" s="1" t="s">
        <v>3550</v>
      </c>
    </row>
    <row r="700" spans="1:13">
      <c r="A700" s="1" t="s">
        <v>3546</v>
      </c>
      <c r="I700" s="1" t="s">
        <v>3556</v>
      </c>
      <c r="K700" s="1">
        <f>40*12</f>
        <v>480</v>
      </c>
      <c r="L700" s="1" t="s">
        <v>3557</v>
      </c>
      <c r="M700" s="1">
        <f>8*48</f>
        <v>384</v>
      </c>
    </row>
    <row r="701" spans="1:13">
      <c r="I701" s="1" t="s">
        <v>3558</v>
      </c>
    </row>
    <row r="702" spans="1:13">
      <c r="I702" s="1" t="s">
        <v>3559</v>
      </c>
    </row>
    <row r="704" spans="1:13">
      <c r="A704" s="1" t="s">
        <v>3547</v>
      </c>
      <c r="I704" s="1" t="s">
        <v>3569</v>
      </c>
      <c r="M704" s="1" t="s">
        <v>3550</v>
      </c>
    </row>
    <row r="705" spans="1:9">
      <c r="A705" s="1" t="s">
        <v>3548</v>
      </c>
      <c r="I705" s="1" t="s">
        <v>3562</v>
      </c>
    </row>
    <row r="706" spans="1:9">
      <c r="A706" s="1" t="s">
        <v>3561</v>
      </c>
      <c r="I706" s="1" t="s">
        <v>3563</v>
      </c>
    </row>
    <row r="707" spans="1:9">
      <c r="I707" s="1" t="s">
        <v>3564</v>
      </c>
    </row>
    <row r="708" spans="1:9">
      <c r="I708" s="1" t="s">
        <v>3565</v>
      </c>
    </row>
    <row r="709" spans="1:9">
      <c r="I709" s="1" t="s">
        <v>3566</v>
      </c>
    </row>
    <row r="710" spans="1:9">
      <c r="I710" s="1" t="s">
        <v>3567</v>
      </c>
    </row>
    <row r="711" spans="1:9">
      <c r="I711" s="1" t="s">
        <v>3568</v>
      </c>
    </row>
  </sheetData>
  <mergeCells count="32">
    <mergeCell ref="C113:D113"/>
    <mergeCell ref="E113:F113"/>
    <mergeCell ref="C42:D42"/>
    <mergeCell ref="E42:F42"/>
    <mergeCell ref="C66:D66"/>
    <mergeCell ref="E66:F66"/>
    <mergeCell ref="C90:D90"/>
    <mergeCell ref="E90:F90"/>
    <mergeCell ref="C206:D206"/>
    <mergeCell ref="E206:F206"/>
    <mergeCell ref="C142:D142"/>
    <mergeCell ref="E142:F142"/>
    <mergeCell ref="C174:D174"/>
    <mergeCell ref="E174:F174"/>
    <mergeCell ref="C483:D483"/>
    <mergeCell ref="E483:F483"/>
    <mergeCell ref="C348:D348"/>
    <mergeCell ref="E348:F348"/>
    <mergeCell ref="C378:D378"/>
    <mergeCell ref="E378:F378"/>
    <mergeCell ref="C410:D410"/>
    <mergeCell ref="E410:F410"/>
    <mergeCell ref="C232:D232"/>
    <mergeCell ref="E232:F232"/>
    <mergeCell ref="C293:D293"/>
    <mergeCell ref="E293:F293"/>
    <mergeCell ref="C431:D431"/>
    <mergeCell ref="E431:F431"/>
    <mergeCell ref="C321:D321"/>
    <mergeCell ref="E321:F321"/>
    <mergeCell ref="C270:D270"/>
    <mergeCell ref="E270:F270"/>
  </mergeCells>
  <pageMargins left="0.7" right="0.7" top="0.75" bottom="0.75" header="0.3" footer="0.3"/>
  <pageSetup paperSize="9" orientation="portrait" horizontalDpi="0" verticalDpi="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D5946-6E85-0F45-93BE-4E05107B6075}">
  <dimension ref="A1:Q852"/>
  <sheetViews>
    <sheetView rightToLeft="1" topLeftCell="A121" zoomScale="106" zoomScaleNormal="160" workbookViewId="0">
      <selection activeCell="M148" sqref="M148"/>
    </sheetView>
  </sheetViews>
  <sheetFormatPr baseColWidth="10" defaultColWidth="10.83203125" defaultRowHeight="16"/>
  <cols>
    <col min="1" max="16384" width="10.83203125" style="1"/>
  </cols>
  <sheetData>
    <row r="1" spans="1:8">
      <c r="A1" s="4" t="s">
        <v>3570</v>
      </c>
      <c r="B1" s="4"/>
      <c r="C1" s="4"/>
      <c r="D1" s="4"/>
      <c r="E1" s="4"/>
      <c r="F1" s="4"/>
      <c r="G1" s="14"/>
      <c r="H1" s="140">
        <v>45784</v>
      </c>
    </row>
    <row r="3" spans="1:8" ht="23">
      <c r="A3" s="327" t="s">
        <v>2480</v>
      </c>
    </row>
    <row r="4" spans="1:8" ht="17" thickBot="1"/>
    <row r="5" spans="1:8">
      <c r="A5" s="12" t="s">
        <v>1673</v>
      </c>
      <c r="B5" s="6"/>
      <c r="C5" s="6"/>
      <c r="D5" s="6"/>
      <c r="E5" s="6"/>
      <c r="F5" s="6"/>
      <c r="G5" s="6"/>
      <c r="H5" s="7"/>
    </row>
    <row r="6" spans="1:8">
      <c r="A6" s="8" t="s">
        <v>1674</v>
      </c>
      <c r="H6" s="9"/>
    </row>
    <row r="7" spans="1:8">
      <c r="A7" s="8" t="s">
        <v>1675</v>
      </c>
      <c r="H7" s="9"/>
    </row>
    <row r="8" spans="1:8">
      <c r="A8" s="8"/>
      <c r="H8" s="9"/>
    </row>
    <row r="9" spans="1:8">
      <c r="A9" s="8" t="s">
        <v>1676</v>
      </c>
      <c r="H9" s="9"/>
    </row>
    <row r="10" spans="1:8">
      <c r="A10" s="8" t="s">
        <v>1677</v>
      </c>
      <c r="H10" s="9"/>
    </row>
    <row r="11" spans="1:8">
      <c r="A11" s="8"/>
      <c r="H11" s="9"/>
    </row>
    <row r="12" spans="1:8">
      <c r="A12" s="8" t="s">
        <v>1678</v>
      </c>
      <c r="H12" s="9"/>
    </row>
    <row r="13" spans="1:8" ht="17" thickBot="1">
      <c r="A13" s="10" t="s">
        <v>1679</v>
      </c>
      <c r="B13" s="11"/>
      <c r="C13" s="11"/>
      <c r="D13" s="11"/>
      <c r="E13" s="11"/>
      <c r="F13" s="11"/>
      <c r="G13" s="11"/>
      <c r="H13" s="13"/>
    </row>
    <row r="14" spans="1:8" ht="17" thickBot="1"/>
    <row r="15" spans="1:8">
      <c r="A15" s="12" t="s">
        <v>1680</v>
      </c>
      <c r="B15" s="82"/>
      <c r="C15" s="82"/>
      <c r="D15" s="82"/>
      <c r="E15" s="82"/>
      <c r="F15" s="82"/>
      <c r="G15" s="82"/>
      <c r="H15" s="83"/>
    </row>
    <row r="16" spans="1:8">
      <c r="A16" s="8"/>
      <c r="H16" s="9"/>
    </row>
    <row r="17" spans="1:8">
      <c r="A17" s="8"/>
      <c r="H17" s="9"/>
    </row>
    <row r="18" spans="1:8">
      <c r="A18" s="8"/>
      <c r="F18" s="3" t="s">
        <v>1095</v>
      </c>
      <c r="H18" s="9"/>
    </row>
    <row r="19" spans="1:8">
      <c r="A19" s="8"/>
      <c r="H19" s="9"/>
    </row>
    <row r="20" spans="1:8">
      <c r="A20" s="8"/>
      <c r="B20" s="3" t="s">
        <v>1681</v>
      </c>
      <c r="H20" s="9"/>
    </row>
    <row r="21" spans="1:8">
      <c r="A21" s="8"/>
      <c r="B21" s="3" t="s">
        <v>1682</v>
      </c>
      <c r="G21" s="386" t="s">
        <v>3571</v>
      </c>
      <c r="H21" s="387"/>
    </row>
    <row r="22" spans="1:8">
      <c r="A22" s="8"/>
      <c r="G22" s="386" t="s">
        <v>3572</v>
      </c>
      <c r="H22" s="387"/>
    </row>
    <row r="23" spans="1:8">
      <c r="A23" s="8"/>
      <c r="G23" s="386" t="s">
        <v>3573</v>
      </c>
      <c r="H23" s="387"/>
    </row>
    <row r="24" spans="1:8">
      <c r="A24" s="8"/>
      <c r="G24" s="386" t="s">
        <v>3574</v>
      </c>
      <c r="H24" s="387"/>
    </row>
    <row r="25" spans="1:8">
      <c r="A25" s="8"/>
      <c r="G25" s="386" t="s">
        <v>3575</v>
      </c>
      <c r="H25" s="387"/>
    </row>
    <row r="26" spans="1:8">
      <c r="A26" s="8"/>
      <c r="G26" s="386" t="s">
        <v>3576</v>
      </c>
      <c r="H26" s="387"/>
    </row>
    <row r="27" spans="1:8">
      <c r="A27" s="8"/>
      <c r="G27" s="386" t="s">
        <v>3577</v>
      </c>
      <c r="H27" s="387"/>
    </row>
    <row r="28" spans="1:8">
      <c r="A28" s="8"/>
      <c r="G28" s="386" t="s">
        <v>3578</v>
      </c>
      <c r="H28" s="387"/>
    </row>
    <row r="29" spans="1:8">
      <c r="A29" s="8"/>
      <c r="B29" s="3" t="s">
        <v>104</v>
      </c>
      <c r="G29" s="386" t="s">
        <v>3582</v>
      </c>
      <c r="H29" s="387"/>
    </row>
    <row r="30" spans="1:8">
      <c r="A30" s="8"/>
      <c r="B30" s="3" t="s">
        <v>8</v>
      </c>
      <c r="G30" s="386" t="s">
        <v>3579</v>
      </c>
      <c r="H30" s="387"/>
    </row>
    <row r="31" spans="1:8">
      <c r="A31" s="8"/>
      <c r="G31" s="386" t="s">
        <v>3580</v>
      </c>
      <c r="H31" s="387"/>
    </row>
    <row r="32" spans="1:8">
      <c r="A32" s="8" t="s">
        <v>1087</v>
      </c>
      <c r="G32" s="386" t="s">
        <v>3581</v>
      </c>
      <c r="H32" s="387"/>
    </row>
    <row r="33" spans="1:8">
      <c r="A33" s="8"/>
      <c r="H33" s="9"/>
    </row>
    <row r="34" spans="1:8">
      <c r="A34" s="8"/>
      <c r="H34" s="9"/>
    </row>
    <row r="35" spans="1:8">
      <c r="A35" s="8"/>
      <c r="H35" s="9"/>
    </row>
    <row r="36" spans="1:8">
      <c r="A36" s="8"/>
      <c r="H36" s="9"/>
    </row>
    <row r="37" spans="1:8">
      <c r="A37" s="8"/>
      <c r="B37" s="1" t="s">
        <v>1683</v>
      </c>
      <c r="H37" s="9"/>
    </row>
    <row r="38" spans="1:8">
      <c r="A38" s="8"/>
      <c r="B38" s="1" t="s">
        <v>1684</v>
      </c>
      <c r="C38" s="1" t="s">
        <v>1685</v>
      </c>
      <c r="H38" s="9"/>
    </row>
    <row r="39" spans="1:8" ht="17" thickBot="1">
      <c r="A39" s="10"/>
      <c r="B39" s="11" t="s">
        <v>1686</v>
      </c>
      <c r="C39" s="11" t="s">
        <v>1687</v>
      </c>
      <c r="D39" s="11"/>
      <c r="E39" s="11"/>
      <c r="F39" s="11"/>
      <c r="G39" s="11"/>
      <c r="H39" s="13"/>
    </row>
    <row r="40" spans="1:8" ht="17" thickBot="1"/>
    <row r="41" spans="1:8">
      <c r="A41" s="12" t="s">
        <v>1688</v>
      </c>
      <c r="B41" s="6"/>
      <c r="C41" s="6"/>
      <c r="D41" s="6"/>
      <c r="E41" s="6"/>
      <c r="F41" s="6"/>
      <c r="G41" s="6"/>
      <c r="H41" s="7"/>
    </row>
    <row r="42" spans="1:8">
      <c r="A42" s="8" t="s">
        <v>1689</v>
      </c>
      <c r="H42" s="9"/>
    </row>
    <row r="43" spans="1:8">
      <c r="A43" s="8" t="s">
        <v>1690</v>
      </c>
      <c r="H43" s="9"/>
    </row>
    <row r="44" spans="1:8">
      <c r="A44" s="8" t="s">
        <v>1691</v>
      </c>
      <c r="H44" s="9"/>
    </row>
    <row r="45" spans="1:8">
      <c r="A45" s="8"/>
      <c r="H45" s="9"/>
    </row>
    <row r="46" spans="1:8">
      <c r="A46" s="8"/>
      <c r="H46" s="9"/>
    </row>
    <row r="47" spans="1:8">
      <c r="A47" s="8"/>
      <c r="H47" s="9"/>
    </row>
    <row r="48" spans="1:8">
      <c r="A48" s="8"/>
      <c r="F48" s="3" t="s">
        <v>1095</v>
      </c>
      <c r="H48" s="9"/>
    </row>
    <row r="49" spans="1:8">
      <c r="A49" s="8"/>
      <c r="H49" s="9"/>
    </row>
    <row r="50" spans="1:8">
      <c r="A50" s="8"/>
      <c r="B50" s="3" t="s">
        <v>1681</v>
      </c>
      <c r="C50" s="1" t="s">
        <v>1692</v>
      </c>
      <c r="H50" s="9"/>
    </row>
    <row r="51" spans="1:8">
      <c r="A51" s="8"/>
      <c r="B51" s="3" t="s">
        <v>1682</v>
      </c>
      <c r="H51" s="9"/>
    </row>
    <row r="52" spans="1:8">
      <c r="A52" s="8"/>
      <c r="H52" s="9"/>
    </row>
    <row r="53" spans="1:8">
      <c r="A53" s="8"/>
      <c r="H53" s="9"/>
    </row>
    <row r="54" spans="1:8">
      <c r="A54" s="8"/>
      <c r="H54" s="9"/>
    </row>
    <row r="55" spans="1:8">
      <c r="A55" s="8"/>
      <c r="H55" s="9"/>
    </row>
    <row r="56" spans="1:8">
      <c r="A56" s="8"/>
      <c r="H56" s="9"/>
    </row>
    <row r="57" spans="1:8">
      <c r="A57" s="8"/>
      <c r="H57" s="9"/>
    </row>
    <row r="58" spans="1:8">
      <c r="A58" s="8"/>
      <c r="H58" s="9"/>
    </row>
    <row r="59" spans="1:8">
      <c r="A59" s="8"/>
      <c r="B59" s="3" t="s">
        <v>104</v>
      </c>
      <c r="H59" s="9"/>
    </row>
    <row r="60" spans="1:8">
      <c r="A60" s="8"/>
      <c r="B60" s="3" t="s">
        <v>8</v>
      </c>
      <c r="H60" s="9"/>
    </row>
    <row r="61" spans="1:8">
      <c r="A61" s="8"/>
      <c r="D61" s="1" t="s">
        <v>1693</v>
      </c>
      <c r="H61" s="9"/>
    </row>
    <row r="62" spans="1:8">
      <c r="A62" s="8" t="s">
        <v>1087</v>
      </c>
      <c r="H62" s="9"/>
    </row>
    <row r="63" spans="1:8">
      <c r="A63" s="8"/>
      <c r="H63" s="9"/>
    </row>
    <row r="64" spans="1:8">
      <c r="A64" s="8"/>
      <c r="H64" s="9"/>
    </row>
    <row r="65" spans="1:8">
      <c r="A65" s="8"/>
      <c r="H65" s="9"/>
    </row>
    <row r="66" spans="1:8">
      <c r="A66" s="8"/>
      <c r="H66" s="9"/>
    </row>
    <row r="67" spans="1:8" ht="17" thickBot="1">
      <c r="A67" s="10"/>
      <c r="B67" s="11"/>
      <c r="C67" s="11"/>
      <c r="D67" s="11"/>
      <c r="E67" s="11"/>
      <c r="F67" s="11"/>
      <c r="G67" s="11"/>
      <c r="H67" s="13"/>
    </row>
    <row r="68" spans="1:8" ht="17" thickBot="1"/>
    <row r="69" spans="1:8">
      <c r="A69" s="12" t="s">
        <v>1694</v>
      </c>
      <c r="B69" s="6"/>
      <c r="C69" s="6"/>
      <c r="D69" s="6"/>
      <c r="E69" s="6"/>
      <c r="F69" s="6"/>
      <c r="G69" s="6"/>
      <c r="H69" s="7"/>
    </row>
    <row r="70" spans="1:8">
      <c r="A70" s="137" t="s">
        <v>1695</v>
      </c>
      <c r="H70" s="9"/>
    </row>
    <row r="71" spans="1:8">
      <c r="A71" s="8"/>
      <c r="H71" s="9"/>
    </row>
    <row r="72" spans="1:8">
      <c r="A72" s="8"/>
      <c r="H72" s="9"/>
    </row>
    <row r="73" spans="1:8">
      <c r="A73" s="8"/>
      <c r="C73" s="3"/>
      <c r="F73" s="3" t="s">
        <v>1095</v>
      </c>
      <c r="H73" s="9"/>
    </row>
    <row r="74" spans="1:8">
      <c r="A74" s="8"/>
      <c r="H74" s="9"/>
    </row>
    <row r="75" spans="1:8">
      <c r="A75" s="8"/>
      <c r="B75" s="3" t="s">
        <v>1681</v>
      </c>
      <c r="H75" s="9"/>
    </row>
    <row r="76" spans="1:8">
      <c r="A76" s="8"/>
      <c r="B76" s="3" t="s">
        <v>1682</v>
      </c>
      <c r="H76" s="9"/>
    </row>
    <row r="77" spans="1:8">
      <c r="A77" s="8"/>
      <c r="H77" s="9"/>
    </row>
    <row r="78" spans="1:8">
      <c r="A78" s="8"/>
      <c r="H78" s="9"/>
    </row>
    <row r="79" spans="1:8">
      <c r="A79" s="8"/>
      <c r="H79" s="9"/>
    </row>
    <row r="80" spans="1:8">
      <c r="A80" s="8"/>
      <c r="H80" s="9"/>
    </row>
    <row r="81" spans="1:8">
      <c r="A81" s="8"/>
      <c r="H81" s="9"/>
    </row>
    <row r="82" spans="1:8">
      <c r="A82" s="8"/>
      <c r="H82" s="9"/>
    </row>
    <row r="83" spans="1:8">
      <c r="A83" s="8"/>
      <c r="H83" s="9"/>
    </row>
    <row r="84" spans="1:8">
      <c r="A84" s="8"/>
      <c r="B84" s="3"/>
      <c r="H84" s="9"/>
    </row>
    <row r="85" spans="1:8">
      <c r="A85" s="8"/>
      <c r="B85" s="3"/>
      <c r="H85" s="9"/>
    </row>
    <row r="86" spans="1:8">
      <c r="A86" s="8"/>
      <c r="H86" s="9"/>
    </row>
    <row r="87" spans="1:8">
      <c r="A87" s="8" t="s">
        <v>1087</v>
      </c>
      <c r="H87" s="9"/>
    </row>
    <row r="88" spans="1:8">
      <c r="A88" s="8"/>
      <c r="H88" s="9"/>
    </row>
    <row r="89" spans="1:8">
      <c r="A89" s="8"/>
      <c r="H89" s="9"/>
    </row>
    <row r="90" spans="1:8">
      <c r="A90" s="8" t="s">
        <v>1696</v>
      </c>
      <c r="H90" s="9"/>
    </row>
    <row r="91" spans="1:8">
      <c r="A91" s="8" t="s">
        <v>1697</v>
      </c>
      <c r="H91" s="9"/>
    </row>
    <row r="92" spans="1:8">
      <c r="A92" s="8" t="s">
        <v>1698</v>
      </c>
      <c r="H92" s="9"/>
    </row>
    <row r="93" spans="1:8" ht="17" thickBot="1">
      <c r="A93" s="10"/>
      <c r="B93" s="11"/>
      <c r="C93" s="11"/>
      <c r="D93" s="11"/>
      <c r="E93" s="11"/>
      <c r="F93" s="11"/>
      <c r="G93" s="11"/>
      <c r="H93" s="13"/>
    </row>
    <row r="94" spans="1:8" ht="17" thickBot="1"/>
    <row r="95" spans="1:8">
      <c r="A95" s="12"/>
      <c r="B95" s="6"/>
      <c r="C95" s="6"/>
      <c r="D95" s="6"/>
      <c r="E95" s="6"/>
      <c r="F95" s="6"/>
      <c r="G95" s="6"/>
      <c r="H95" s="7"/>
    </row>
    <row r="96" spans="1:8">
      <c r="A96" s="137" t="s">
        <v>1699</v>
      </c>
      <c r="H96" s="9"/>
    </row>
    <row r="97" spans="1:8">
      <c r="A97" s="8"/>
      <c r="H97" s="9"/>
    </row>
    <row r="98" spans="1:8">
      <c r="A98" s="8"/>
      <c r="H98" s="9"/>
    </row>
    <row r="99" spans="1:8">
      <c r="A99" s="8"/>
      <c r="C99" s="3"/>
      <c r="F99" s="3" t="s">
        <v>1095</v>
      </c>
      <c r="H99" s="9"/>
    </row>
    <row r="100" spans="1:8">
      <c r="A100" s="8"/>
      <c r="H100" s="9"/>
    </row>
    <row r="101" spans="1:8">
      <c r="A101" s="8"/>
      <c r="B101" s="3" t="s">
        <v>1681</v>
      </c>
      <c r="H101" s="9"/>
    </row>
    <row r="102" spans="1:8">
      <c r="A102" s="8"/>
      <c r="B102" s="3" t="s">
        <v>1682</v>
      </c>
      <c r="H102" s="9"/>
    </row>
    <row r="103" spans="1:8">
      <c r="A103" s="8"/>
      <c r="H103" s="9"/>
    </row>
    <row r="104" spans="1:8">
      <c r="A104" s="8"/>
      <c r="H104" s="9"/>
    </row>
    <row r="105" spans="1:8">
      <c r="A105" s="8"/>
      <c r="H105" s="9"/>
    </row>
    <row r="106" spans="1:8">
      <c r="A106" s="8"/>
      <c r="H106" s="9"/>
    </row>
    <row r="107" spans="1:8">
      <c r="A107" s="8"/>
      <c r="H107" s="9"/>
    </row>
    <row r="108" spans="1:8">
      <c r="A108" s="8"/>
      <c r="H108" s="9"/>
    </row>
    <row r="109" spans="1:8">
      <c r="A109" s="8"/>
      <c r="H109" s="9"/>
    </row>
    <row r="110" spans="1:8">
      <c r="A110" s="8"/>
      <c r="B110" s="3"/>
      <c r="H110" s="9"/>
    </row>
    <row r="111" spans="1:8">
      <c r="A111" s="8"/>
      <c r="B111" s="3"/>
      <c r="H111" s="9"/>
    </row>
    <row r="112" spans="1:8">
      <c r="A112" s="8"/>
      <c r="H112" s="9"/>
    </row>
    <row r="113" spans="1:17">
      <c r="A113" s="8" t="s">
        <v>1087</v>
      </c>
      <c r="H113" s="9"/>
    </row>
    <row r="114" spans="1:17">
      <c r="A114" s="8"/>
      <c r="H114" s="9"/>
    </row>
    <row r="115" spans="1:17">
      <c r="A115" s="8"/>
      <c r="H115" s="9"/>
    </row>
    <row r="116" spans="1:17">
      <c r="A116" s="8" t="s">
        <v>1700</v>
      </c>
      <c r="H116" s="9"/>
    </row>
    <row r="117" spans="1:17">
      <c r="A117" s="8" t="s">
        <v>1701</v>
      </c>
      <c r="H117" s="9"/>
    </row>
    <row r="118" spans="1:17">
      <c r="A118" s="8" t="s">
        <v>1702</v>
      </c>
      <c r="H118" s="9"/>
    </row>
    <row r="119" spans="1:17" ht="17" thickBot="1">
      <c r="A119" s="10"/>
      <c r="B119" s="11"/>
      <c r="C119" s="11"/>
      <c r="D119" s="11"/>
      <c r="E119" s="11"/>
      <c r="F119" s="11"/>
      <c r="G119" s="11"/>
      <c r="H119" s="13"/>
    </row>
    <row r="120" spans="1:17" ht="17" thickBot="1"/>
    <row r="121" spans="1:17">
      <c r="A121" s="5" t="s">
        <v>1703</v>
      </c>
      <c r="B121" s="6"/>
      <c r="C121" s="6"/>
      <c r="D121" s="6"/>
      <c r="E121" s="6"/>
      <c r="F121" s="6"/>
      <c r="G121" s="6"/>
      <c r="H121" s="7"/>
    </row>
    <row r="122" spans="1:17">
      <c r="A122" s="8" t="s">
        <v>1704</v>
      </c>
      <c r="H122" s="9"/>
    </row>
    <row r="123" spans="1:17">
      <c r="A123" s="8" t="s">
        <v>1705</v>
      </c>
      <c r="H123" s="9"/>
    </row>
    <row r="124" spans="1:17" ht="17" thickBot="1">
      <c r="A124" s="10" t="s">
        <v>1706</v>
      </c>
      <c r="B124" s="11"/>
      <c r="C124" s="11"/>
      <c r="D124" s="11"/>
      <c r="E124" s="11"/>
      <c r="F124" s="11"/>
      <c r="G124" s="11"/>
      <c r="H124" s="13"/>
    </row>
    <row r="125" spans="1:17">
      <c r="K125" s="501"/>
      <c r="L125" s="501"/>
      <c r="M125" s="501"/>
      <c r="N125" s="501"/>
      <c r="O125" s="501"/>
      <c r="P125" s="501"/>
      <c r="Q125" s="501"/>
    </row>
    <row r="126" spans="1:17">
      <c r="A126" s="16" t="s">
        <v>208</v>
      </c>
      <c r="B126" s="16"/>
      <c r="C126" s="16"/>
      <c r="D126" s="16"/>
      <c r="E126" s="16"/>
      <c r="F126" s="16"/>
      <c r="G126" s="16"/>
      <c r="H126" s="16"/>
      <c r="K126" s="501"/>
      <c r="L126" s="501"/>
      <c r="M126" s="501"/>
      <c r="N126" s="501"/>
      <c r="O126" s="501"/>
      <c r="P126" s="501"/>
      <c r="Q126" s="501"/>
    </row>
    <row r="127" spans="1:17">
      <c r="A127" s="1" t="s">
        <v>1707</v>
      </c>
      <c r="K127" s="501"/>
      <c r="L127" s="501" t="s">
        <v>5257</v>
      </c>
      <c r="M127" s="501"/>
      <c r="N127" s="501"/>
      <c r="O127" s="501"/>
      <c r="P127" s="501"/>
      <c r="Q127" s="501"/>
    </row>
    <row r="128" spans="1:17">
      <c r="A128" s="1" t="s">
        <v>1708</v>
      </c>
      <c r="K128" s="501"/>
      <c r="L128" s="501" t="s">
        <v>5258</v>
      </c>
      <c r="M128" s="501"/>
      <c r="N128" s="501"/>
      <c r="O128" s="501"/>
      <c r="P128" s="501"/>
      <c r="Q128" s="501"/>
    </row>
    <row r="129" spans="1:17">
      <c r="A129" s="1" t="s">
        <v>1709</v>
      </c>
      <c r="K129" s="501"/>
      <c r="L129" s="501" t="s">
        <v>5259</v>
      </c>
      <c r="M129" s="501"/>
      <c r="N129" s="501"/>
      <c r="O129" s="501"/>
      <c r="P129" s="501"/>
      <c r="Q129" s="501"/>
    </row>
    <row r="130" spans="1:17">
      <c r="A130" s="1" t="s">
        <v>1710</v>
      </c>
      <c r="K130" s="501"/>
      <c r="L130" s="501" t="s">
        <v>5260</v>
      </c>
      <c r="M130" s="501"/>
      <c r="N130" s="501"/>
      <c r="O130" s="501"/>
      <c r="P130" s="501"/>
      <c r="Q130" s="501"/>
    </row>
    <row r="131" spans="1:17">
      <c r="A131" s="1" t="s">
        <v>1711</v>
      </c>
      <c r="K131" s="501"/>
      <c r="L131" s="501"/>
      <c r="M131" s="501"/>
      <c r="N131" s="501"/>
      <c r="O131" s="501"/>
      <c r="P131" s="501"/>
      <c r="Q131" s="501"/>
    </row>
    <row r="132" spans="1:17">
      <c r="A132" s="1" t="s">
        <v>1712</v>
      </c>
      <c r="K132" s="501"/>
      <c r="L132" s="501"/>
      <c r="M132" s="501"/>
      <c r="N132" s="501"/>
      <c r="O132" s="501"/>
      <c r="P132" s="501"/>
      <c r="Q132" s="501"/>
    </row>
    <row r="133" spans="1:17">
      <c r="A133" s="1" t="s">
        <v>1221</v>
      </c>
      <c r="K133" s="501"/>
      <c r="L133" s="501"/>
      <c r="M133" s="501"/>
      <c r="N133" s="501"/>
      <c r="O133" s="501"/>
      <c r="P133" s="501"/>
      <c r="Q133" s="501"/>
    </row>
    <row r="134" spans="1:17">
      <c r="F134" s="3" t="s">
        <v>2359</v>
      </c>
      <c r="K134" s="501"/>
      <c r="L134" s="501"/>
      <c r="M134" s="501"/>
      <c r="N134" s="501"/>
      <c r="O134" s="501"/>
      <c r="P134" s="501"/>
      <c r="Q134" s="501"/>
    </row>
    <row r="135" spans="1:17">
      <c r="A135" s="8"/>
      <c r="C135" s="3"/>
      <c r="F135" s="3" t="s">
        <v>1095</v>
      </c>
    </row>
    <row r="136" spans="1:17">
      <c r="A136" s="8"/>
    </row>
    <row r="137" spans="1:17">
      <c r="A137" s="8"/>
      <c r="B137" s="3" t="s">
        <v>1713</v>
      </c>
    </row>
    <row r="138" spans="1:17">
      <c r="A138" s="8"/>
      <c r="B138" s="3" t="s">
        <v>1682</v>
      </c>
    </row>
    <row r="139" spans="1:17">
      <c r="A139" s="8"/>
    </row>
    <row r="140" spans="1:17">
      <c r="A140" s="8"/>
    </row>
    <row r="141" spans="1:17">
      <c r="A141" s="8"/>
    </row>
    <row r="142" spans="1:17">
      <c r="A142" s="8"/>
    </row>
    <row r="143" spans="1:17">
      <c r="A143" s="8"/>
    </row>
    <row r="144" spans="1:17">
      <c r="A144" s="8"/>
    </row>
    <row r="145" spans="1:2">
      <c r="A145" s="8"/>
    </row>
    <row r="146" spans="1:2">
      <c r="A146" s="8"/>
      <c r="B146" s="3" t="s">
        <v>104</v>
      </c>
    </row>
    <row r="147" spans="1:2">
      <c r="A147" s="8"/>
      <c r="B147" s="3" t="s">
        <v>8</v>
      </c>
    </row>
    <row r="148" spans="1:2">
      <c r="A148" s="8"/>
    </row>
    <row r="149" spans="1:2">
      <c r="A149" s="208" t="s">
        <v>1087</v>
      </c>
    </row>
    <row r="150" spans="1:2">
      <c r="A150" s="208" t="s">
        <v>1112</v>
      </c>
    </row>
    <row r="151" spans="1:2">
      <c r="A151" s="8"/>
    </row>
    <row r="152" spans="1:2">
      <c r="A152" s="8"/>
    </row>
    <row r="153" spans="1:2">
      <c r="A153" s="8"/>
    </row>
    <row r="154" spans="1:2">
      <c r="A154" s="8"/>
    </row>
    <row r="155" spans="1:2">
      <c r="A155" s="8" t="s">
        <v>570</v>
      </c>
    </row>
    <row r="156" spans="1:2">
      <c r="A156" s="8" t="s">
        <v>1714</v>
      </c>
    </row>
    <row r="157" spans="1:2">
      <c r="A157" s="8" t="s">
        <v>1715</v>
      </c>
    </row>
    <row r="158" spans="1:2">
      <c r="A158" s="8" t="s">
        <v>1716</v>
      </c>
    </row>
    <row r="159" spans="1:2">
      <c r="A159" s="8" t="s">
        <v>1717</v>
      </c>
    </row>
    <row r="160" spans="1:2">
      <c r="A160" s="8" t="s">
        <v>1258</v>
      </c>
    </row>
    <row r="161" spans="1:8">
      <c r="A161" s="8"/>
    </row>
    <row r="162" spans="1:8">
      <c r="A162" s="223" t="s">
        <v>1367</v>
      </c>
      <c r="B162" s="16"/>
      <c r="C162" s="16"/>
      <c r="D162" s="16"/>
      <c r="E162" s="16"/>
      <c r="F162" s="16"/>
      <c r="G162" s="16"/>
      <c r="H162" s="16"/>
    </row>
    <row r="163" spans="1:8">
      <c r="A163" s="1" t="s">
        <v>1718</v>
      </c>
    </row>
    <row r="164" spans="1:8">
      <c r="A164" s="1" t="s">
        <v>1719</v>
      </c>
    </row>
    <row r="165" spans="1:8">
      <c r="A165" s="1" t="s">
        <v>1720</v>
      </c>
    </row>
    <row r="166" spans="1:8">
      <c r="A166" s="1" t="s">
        <v>1721</v>
      </c>
    </row>
    <row r="167" spans="1:8">
      <c r="A167" s="1" t="s">
        <v>1722</v>
      </c>
    </row>
    <row r="168" spans="1:8">
      <c r="A168" s="1" t="s">
        <v>1723</v>
      </c>
    </row>
    <row r="169" spans="1:8">
      <c r="A169" s="1" t="s">
        <v>1221</v>
      </c>
    </row>
    <row r="171" spans="1:8">
      <c r="A171" s="8"/>
      <c r="C171" s="3"/>
      <c r="F171" s="3" t="s">
        <v>1095</v>
      </c>
    </row>
    <row r="172" spans="1:8">
      <c r="A172" s="8"/>
    </row>
    <row r="173" spans="1:8">
      <c r="A173" s="8"/>
      <c r="B173" s="3" t="s">
        <v>1713</v>
      </c>
    </row>
    <row r="174" spans="1:8">
      <c r="A174" s="8"/>
      <c r="B174" s="3"/>
    </row>
    <row r="175" spans="1:8">
      <c r="A175" s="8"/>
      <c r="G175" s="1" t="s">
        <v>3583</v>
      </c>
    </row>
    <row r="176" spans="1:8">
      <c r="A176" s="8"/>
      <c r="G176" s="1" t="s">
        <v>3584</v>
      </c>
    </row>
    <row r="177" spans="1:7">
      <c r="A177" s="8"/>
      <c r="G177" s="1" t="s">
        <v>3585</v>
      </c>
    </row>
    <row r="178" spans="1:7">
      <c r="A178" s="8"/>
      <c r="G178" s="1" t="s">
        <v>3586</v>
      </c>
    </row>
    <row r="179" spans="1:7">
      <c r="A179" s="8"/>
      <c r="G179" s="1" t="s">
        <v>3587</v>
      </c>
    </row>
    <row r="180" spans="1:7">
      <c r="A180" s="8"/>
      <c r="G180" s="1" t="s">
        <v>3588</v>
      </c>
    </row>
    <row r="181" spans="1:7">
      <c r="A181" s="8"/>
      <c r="G181" s="1" t="s">
        <v>3589</v>
      </c>
    </row>
    <row r="182" spans="1:7">
      <c r="A182" s="8"/>
      <c r="B182" s="3" t="s">
        <v>104</v>
      </c>
      <c r="G182" s="1" t="s">
        <v>3590</v>
      </c>
    </row>
    <row r="183" spans="1:7">
      <c r="A183" s="8"/>
      <c r="B183" s="3" t="s">
        <v>8</v>
      </c>
      <c r="G183" s="1" t="s">
        <v>3591</v>
      </c>
    </row>
    <row r="184" spans="1:7">
      <c r="A184" s="8"/>
      <c r="G184" s="1" t="s">
        <v>3592</v>
      </c>
    </row>
    <row r="185" spans="1:7">
      <c r="A185" s="8" t="s">
        <v>1087</v>
      </c>
    </row>
    <row r="186" spans="1:7">
      <c r="A186" s="8"/>
    </row>
    <row r="187" spans="1:7">
      <c r="A187" s="8"/>
    </row>
    <row r="188" spans="1:7">
      <c r="A188" s="8"/>
    </row>
    <row r="189" spans="1:7">
      <c r="A189" s="8"/>
    </row>
    <row r="191" spans="1:7">
      <c r="A191" s="1" t="s">
        <v>570</v>
      </c>
      <c r="B191" s="1" t="s">
        <v>1724</v>
      </c>
    </row>
    <row r="192" spans="1:7">
      <c r="A192" s="1" t="s">
        <v>1725</v>
      </c>
    </row>
    <row r="193" spans="1:10">
      <c r="A193" s="1" t="s">
        <v>1726</v>
      </c>
    </row>
    <row r="194" spans="1:10">
      <c r="A194" s="1" t="s">
        <v>1727</v>
      </c>
    </row>
    <row r="196" spans="1:10">
      <c r="A196" s="223" t="s">
        <v>1381</v>
      </c>
      <c r="B196" s="16"/>
      <c r="C196" s="16"/>
      <c r="D196" s="16"/>
      <c r="E196" s="16"/>
      <c r="F196" s="16"/>
      <c r="G196" s="16"/>
      <c r="H196" s="16"/>
    </row>
    <row r="197" spans="1:10">
      <c r="A197" s="1" t="s">
        <v>1728</v>
      </c>
    </row>
    <row r="198" spans="1:10">
      <c r="A198" s="1" t="s">
        <v>1729</v>
      </c>
    </row>
    <row r="199" spans="1:10">
      <c r="A199" s="1" t="s">
        <v>1730</v>
      </c>
    </row>
    <row r="200" spans="1:10">
      <c r="A200" s="1" t="s">
        <v>1731</v>
      </c>
      <c r="G200" s="328"/>
      <c r="H200" s="328"/>
      <c r="I200" s="328"/>
      <c r="J200" s="328"/>
    </row>
    <row r="201" spans="1:10">
      <c r="A201" s="1" t="s">
        <v>1732</v>
      </c>
      <c r="G201" s="328"/>
      <c r="H201" s="328"/>
      <c r="I201" s="328"/>
      <c r="J201" s="328"/>
    </row>
    <row r="202" spans="1:10">
      <c r="A202" s="1" t="s">
        <v>1733</v>
      </c>
      <c r="G202" s="328"/>
      <c r="H202" s="328"/>
      <c r="I202" s="328"/>
      <c r="J202" s="328"/>
    </row>
    <row r="203" spans="1:10">
      <c r="A203" s="1" t="s">
        <v>1734</v>
      </c>
      <c r="G203" s="328"/>
      <c r="H203" s="328"/>
      <c r="I203" s="328"/>
      <c r="J203" s="328"/>
    </row>
    <row r="204" spans="1:10">
      <c r="A204" s="1" t="s">
        <v>1221</v>
      </c>
      <c r="G204" s="328"/>
      <c r="H204" s="328"/>
      <c r="I204" s="328"/>
      <c r="J204" s="328"/>
    </row>
    <row r="205" spans="1:10">
      <c r="G205" s="328"/>
      <c r="H205" s="328"/>
      <c r="I205" s="328"/>
      <c r="J205" s="328"/>
    </row>
    <row r="206" spans="1:10">
      <c r="A206" s="8"/>
      <c r="C206" s="3"/>
      <c r="F206" s="3" t="s">
        <v>1095</v>
      </c>
      <c r="G206" s="328"/>
      <c r="H206" s="328"/>
      <c r="I206" s="328"/>
      <c r="J206" s="328"/>
    </row>
    <row r="207" spans="1:10">
      <c r="A207" s="8"/>
      <c r="G207" s="328"/>
      <c r="H207" s="328"/>
      <c r="I207" s="328"/>
      <c r="J207" s="328"/>
    </row>
    <row r="208" spans="1:10">
      <c r="A208" s="8"/>
      <c r="B208" s="3" t="s">
        <v>1681</v>
      </c>
      <c r="G208" s="328"/>
      <c r="H208" s="328"/>
      <c r="I208" s="328"/>
      <c r="J208" s="328"/>
    </row>
    <row r="209" spans="1:10">
      <c r="A209" s="8"/>
      <c r="B209" s="3" t="s">
        <v>1682</v>
      </c>
      <c r="G209" s="328"/>
      <c r="H209" s="328"/>
      <c r="I209" s="328"/>
      <c r="J209" s="328"/>
    </row>
    <row r="210" spans="1:10">
      <c r="A210" s="8"/>
    </row>
    <row r="211" spans="1:10">
      <c r="A211" s="8"/>
    </row>
    <row r="212" spans="1:10">
      <c r="A212" s="8"/>
    </row>
    <row r="213" spans="1:10">
      <c r="A213" s="8"/>
    </row>
    <row r="214" spans="1:10">
      <c r="A214" s="8"/>
    </row>
    <row r="215" spans="1:10">
      <c r="A215" s="8"/>
    </row>
    <row r="216" spans="1:10">
      <c r="A216" s="8"/>
    </row>
    <row r="217" spans="1:10">
      <c r="A217" s="8"/>
      <c r="B217" s="3" t="s">
        <v>1735</v>
      </c>
    </row>
    <row r="218" spans="1:10">
      <c r="A218" s="8"/>
      <c r="B218" s="3" t="s">
        <v>8</v>
      </c>
    </row>
    <row r="219" spans="1:10">
      <c r="A219" s="8"/>
    </row>
    <row r="220" spans="1:10">
      <c r="A220" s="8" t="s">
        <v>1087</v>
      </c>
    </row>
    <row r="221" spans="1:10">
      <c r="A221" s="8"/>
    </row>
    <row r="222" spans="1:10">
      <c r="A222" s="8"/>
    </row>
    <row r="223" spans="1:10">
      <c r="A223" s="8"/>
    </row>
    <row r="224" spans="1:10">
      <c r="A224" s="8"/>
    </row>
    <row r="226" spans="1:8">
      <c r="A226" s="1" t="s">
        <v>570</v>
      </c>
      <c r="B226" s="1" t="s">
        <v>214</v>
      </c>
    </row>
    <row r="227" spans="1:8">
      <c r="A227" s="1" t="s">
        <v>1736</v>
      </c>
    </row>
    <row r="228" spans="1:8">
      <c r="A228" s="1" t="s">
        <v>1737</v>
      </c>
    </row>
    <row r="229" spans="1:8">
      <c r="A229" s="1" t="s">
        <v>1738</v>
      </c>
    </row>
    <row r="231" spans="1:8">
      <c r="A231" s="16" t="s">
        <v>2481</v>
      </c>
      <c r="B231" s="16"/>
      <c r="C231" s="16"/>
      <c r="D231" s="16"/>
      <c r="E231" s="16"/>
      <c r="F231" s="16"/>
      <c r="G231" s="16"/>
      <c r="H231" s="16"/>
    </row>
    <row r="232" spans="1:8">
      <c r="A232" s="1" t="s">
        <v>2482</v>
      </c>
    </row>
    <row r="233" spans="1:8">
      <c r="A233" s="1" t="s">
        <v>2483</v>
      </c>
    </row>
    <row r="234" spans="1:8">
      <c r="A234" s="1" t="s">
        <v>2484</v>
      </c>
    </row>
    <row r="235" spans="1:8">
      <c r="A235" s="1" t="s">
        <v>2485</v>
      </c>
    </row>
    <row r="236" spans="1:8">
      <c r="A236" s="1" t="s">
        <v>2486</v>
      </c>
    </row>
    <row r="237" spans="1:8">
      <c r="A237" s="1" t="s">
        <v>2487</v>
      </c>
    </row>
    <row r="238" spans="1:8">
      <c r="A238" s="1" t="s">
        <v>2488</v>
      </c>
    </row>
    <row r="239" spans="1:8">
      <c r="A239" s="1" t="s">
        <v>2489</v>
      </c>
    </row>
    <row r="241" spans="1:6">
      <c r="A241" s="8"/>
      <c r="C241" s="3"/>
      <c r="F241" s="3" t="s">
        <v>1095</v>
      </c>
    </row>
    <row r="242" spans="1:6">
      <c r="A242" s="8"/>
    </row>
    <row r="243" spans="1:6">
      <c r="A243" s="8"/>
      <c r="B243" s="3" t="s">
        <v>1681</v>
      </c>
    </row>
    <row r="244" spans="1:6">
      <c r="A244" s="8"/>
      <c r="B244" s="3" t="s">
        <v>1682</v>
      </c>
    </row>
    <row r="245" spans="1:6">
      <c r="A245" s="8"/>
    </row>
    <row r="246" spans="1:6">
      <c r="A246" s="8"/>
    </row>
    <row r="247" spans="1:6">
      <c r="A247" s="8"/>
    </row>
    <row r="248" spans="1:6">
      <c r="A248" s="8"/>
    </row>
    <row r="249" spans="1:6">
      <c r="A249" s="8"/>
    </row>
    <row r="250" spans="1:6">
      <c r="A250" s="8"/>
    </row>
    <row r="251" spans="1:6">
      <c r="A251" s="8"/>
    </row>
    <row r="252" spans="1:6">
      <c r="A252" s="8"/>
      <c r="B252" s="3" t="s">
        <v>1735</v>
      </c>
    </row>
    <row r="253" spans="1:6">
      <c r="A253" s="8"/>
      <c r="B253" s="3" t="s">
        <v>8</v>
      </c>
    </row>
    <row r="254" spans="1:6">
      <c r="A254" s="8"/>
    </row>
    <row r="255" spans="1:6">
      <c r="A255" s="8" t="s">
        <v>1087</v>
      </c>
    </row>
    <row r="256" spans="1:6">
      <c r="A256" s="8"/>
    </row>
    <row r="257" spans="1:8">
      <c r="A257" s="8"/>
    </row>
    <row r="258" spans="1:8">
      <c r="A258" s="1" t="s">
        <v>1752</v>
      </c>
    </row>
    <row r="260" spans="1:8">
      <c r="A260" s="16" t="s">
        <v>2490</v>
      </c>
      <c r="B260" s="16"/>
      <c r="C260" s="16"/>
      <c r="D260" s="16"/>
      <c r="E260" s="16"/>
      <c r="F260" s="16"/>
      <c r="G260" s="16"/>
      <c r="H260" s="16"/>
    </row>
    <row r="261" spans="1:8">
      <c r="A261" s="1" t="s">
        <v>2491</v>
      </c>
    </row>
    <row r="262" spans="1:8">
      <c r="A262" s="1" t="s">
        <v>2492</v>
      </c>
    </row>
    <row r="263" spans="1:8">
      <c r="A263" s="1" t="s">
        <v>2493</v>
      </c>
    </row>
    <row r="264" spans="1:8">
      <c r="A264" s="1" t="s">
        <v>2494</v>
      </c>
    </row>
    <row r="265" spans="1:8">
      <c r="A265" s="1" t="s">
        <v>2495</v>
      </c>
    </row>
    <row r="268" spans="1:8">
      <c r="A268" s="8"/>
      <c r="C268" s="3"/>
      <c r="F268" s="3" t="s">
        <v>1095</v>
      </c>
    </row>
    <row r="269" spans="1:8">
      <c r="A269" s="8"/>
    </row>
    <row r="270" spans="1:8">
      <c r="A270" s="8"/>
      <c r="B270" s="3" t="s">
        <v>1713</v>
      </c>
      <c r="G270" s="1" t="s">
        <v>2496</v>
      </c>
    </row>
    <row r="271" spans="1:8">
      <c r="A271" s="8"/>
      <c r="B271" s="3" t="s">
        <v>1682</v>
      </c>
      <c r="G271" s="1" t="s">
        <v>2508</v>
      </c>
    </row>
    <row r="272" spans="1:8">
      <c r="A272" s="8"/>
      <c r="G272" s="1" t="s">
        <v>2497</v>
      </c>
    </row>
    <row r="273" spans="1:9">
      <c r="A273" s="8"/>
    </row>
    <row r="274" spans="1:9">
      <c r="A274" s="8"/>
      <c r="G274" s="1" t="s">
        <v>2498</v>
      </c>
    </row>
    <row r="275" spans="1:9">
      <c r="A275" s="8"/>
      <c r="G275" s="1" t="s">
        <v>2509</v>
      </c>
    </row>
    <row r="276" spans="1:9">
      <c r="A276" s="8"/>
    </row>
    <row r="277" spans="1:9">
      <c r="A277" s="8"/>
      <c r="G277" s="1" t="s">
        <v>2499</v>
      </c>
    </row>
    <row r="278" spans="1:9">
      <c r="A278" s="8"/>
    </row>
    <row r="279" spans="1:9">
      <c r="A279" s="8"/>
      <c r="B279" s="3" t="s">
        <v>1735</v>
      </c>
      <c r="G279" s="3" t="s">
        <v>2500</v>
      </c>
      <c r="H279" s="3" t="s">
        <v>1087</v>
      </c>
      <c r="I279" s="3" t="s">
        <v>1095</v>
      </c>
    </row>
    <row r="280" spans="1:9">
      <c r="A280" s="8"/>
      <c r="B280" s="3" t="s">
        <v>8</v>
      </c>
      <c r="G280" s="3" t="s">
        <v>2501</v>
      </c>
      <c r="H280" s="3" t="s">
        <v>2502</v>
      </c>
      <c r="I280" s="3" t="s">
        <v>2503</v>
      </c>
    </row>
    <row r="281" spans="1:9">
      <c r="A281" s="8"/>
      <c r="G281" s="3" t="s">
        <v>2504</v>
      </c>
      <c r="H281" s="3" t="s">
        <v>2502</v>
      </c>
      <c r="I281" s="3" t="s">
        <v>2505</v>
      </c>
    </row>
    <row r="282" spans="1:9">
      <c r="A282" s="8" t="s">
        <v>1087</v>
      </c>
    </row>
    <row r="283" spans="1:9">
      <c r="A283" s="8"/>
      <c r="G283" s="1" t="s">
        <v>218</v>
      </c>
      <c r="H283" s="3" t="s">
        <v>2502</v>
      </c>
      <c r="I283" s="1" t="s">
        <v>2506</v>
      </c>
    </row>
    <row r="286" spans="1:9">
      <c r="A286" s="4" t="s">
        <v>2507</v>
      </c>
    </row>
    <row r="288" spans="1:9">
      <c r="A288" s="16" t="s">
        <v>3593</v>
      </c>
      <c r="B288" s="16"/>
      <c r="C288" s="16"/>
      <c r="D288" s="16"/>
      <c r="E288" s="16"/>
      <c r="F288" s="16"/>
      <c r="G288" s="16"/>
      <c r="H288" s="16"/>
    </row>
    <row r="290" spans="1:9">
      <c r="A290" s="1" t="s">
        <v>3594</v>
      </c>
    </row>
    <row r="291" spans="1:9">
      <c r="A291" s="1" t="s">
        <v>3595</v>
      </c>
    </row>
    <row r="292" spans="1:9">
      <c r="A292" s="1" t="s">
        <v>3596</v>
      </c>
    </row>
    <row r="293" spans="1:9">
      <c r="A293" s="1" t="s">
        <v>3597</v>
      </c>
    </row>
    <row r="294" spans="1:9">
      <c r="A294" s="1" t="s">
        <v>3598</v>
      </c>
    </row>
    <row r="295" spans="1:9">
      <c r="A295" s="1" t="s">
        <v>3599</v>
      </c>
    </row>
    <row r="296" spans="1:9">
      <c r="A296" s="1" t="s">
        <v>3600</v>
      </c>
    </row>
    <row r="297" spans="1:9">
      <c r="F297" s="3" t="s">
        <v>1095</v>
      </c>
    </row>
    <row r="298" spans="1:9">
      <c r="H298" s="3" t="s">
        <v>1087</v>
      </c>
      <c r="I298" s="3" t="s">
        <v>1095</v>
      </c>
    </row>
    <row r="299" spans="1:9">
      <c r="G299" s="1" t="s">
        <v>3601</v>
      </c>
      <c r="H299" s="3" t="s">
        <v>3602</v>
      </c>
      <c r="I299" s="3" t="s">
        <v>3603</v>
      </c>
    </row>
    <row r="300" spans="1:9">
      <c r="G300" s="1" t="s">
        <v>3604</v>
      </c>
      <c r="H300" s="3" t="s">
        <v>3602</v>
      </c>
      <c r="I300" s="3" t="s">
        <v>2580</v>
      </c>
    </row>
    <row r="302" spans="1:9">
      <c r="G302" s="1" t="s">
        <v>2592</v>
      </c>
      <c r="H302" s="3" t="s">
        <v>3602</v>
      </c>
      <c r="I302" s="1" t="s">
        <v>2506</v>
      </c>
    </row>
    <row r="304" spans="1:9">
      <c r="G304" s="4" t="s">
        <v>3605</v>
      </c>
      <c r="H304" s="4"/>
      <c r="I304" s="4"/>
    </row>
    <row r="305" spans="1:9">
      <c r="B305" s="1" t="s">
        <v>1087</v>
      </c>
      <c r="G305" s="4" t="s">
        <v>3606</v>
      </c>
      <c r="H305" s="4"/>
      <c r="I305" s="4"/>
    </row>
    <row r="314" spans="1:9">
      <c r="A314" s="16" t="s">
        <v>2510</v>
      </c>
      <c r="B314" s="16"/>
      <c r="C314" s="16"/>
      <c r="D314" s="16"/>
      <c r="E314" s="16"/>
      <c r="F314" s="16"/>
      <c r="G314" s="16"/>
      <c r="H314" s="16"/>
    </row>
    <row r="316" spans="1:9">
      <c r="A316" s="1" t="s">
        <v>2511</v>
      </c>
    </row>
    <row r="317" spans="1:9">
      <c r="A317" s="1" t="s">
        <v>2512</v>
      </c>
    </row>
    <row r="318" spans="1:9">
      <c r="A318" s="1" t="s">
        <v>2513</v>
      </c>
    </row>
    <row r="319" spans="1:9">
      <c r="A319" s="1" t="s">
        <v>1786</v>
      </c>
    </row>
    <row r="320" spans="1:9">
      <c r="A320" s="1" t="s">
        <v>2514</v>
      </c>
    </row>
    <row r="321" spans="1:8">
      <c r="A321" s="1" t="s">
        <v>2515</v>
      </c>
    </row>
    <row r="322" spans="1:8">
      <c r="A322" s="1" t="s">
        <v>2516</v>
      </c>
    </row>
    <row r="323" spans="1:8">
      <c r="A323" s="1" t="s">
        <v>2517</v>
      </c>
    </row>
    <row r="324" spans="1:8">
      <c r="A324" s="1" t="s">
        <v>2518</v>
      </c>
    </row>
    <row r="327" spans="1:8">
      <c r="A327" s="8"/>
      <c r="C327" s="3"/>
      <c r="F327" s="3" t="s">
        <v>1095</v>
      </c>
    </row>
    <row r="328" spans="1:8">
      <c r="A328" s="8"/>
      <c r="D328" s="17" t="s">
        <v>104</v>
      </c>
    </row>
    <row r="329" spans="1:8">
      <c r="A329" s="8"/>
      <c r="B329" s="3" t="s">
        <v>1713</v>
      </c>
    </row>
    <row r="330" spans="1:8">
      <c r="A330" s="8"/>
      <c r="B330" s="3" t="s">
        <v>1682</v>
      </c>
      <c r="H330" s="1" t="s">
        <v>2519</v>
      </c>
    </row>
    <row r="331" spans="1:8">
      <c r="A331" s="8"/>
      <c r="H331" s="1" t="s">
        <v>2520</v>
      </c>
    </row>
    <row r="332" spans="1:8">
      <c r="A332" s="8"/>
      <c r="H332" s="1" t="s">
        <v>2521</v>
      </c>
    </row>
    <row r="333" spans="1:8">
      <c r="A333" s="8"/>
      <c r="H333" s="1" t="s">
        <v>2521</v>
      </c>
    </row>
    <row r="334" spans="1:8">
      <c r="A334" s="8"/>
    </row>
    <row r="335" spans="1:8">
      <c r="A335" s="8"/>
    </row>
    <row r="336" spans="1:8">
      <c r="A336" s="8"/>
      <c r="H336" s="1" t="s">
        <v>3607</v>
      </c>
    </row>
    <row r="337" spans="1:12">
      <c r="A337" s="8"/>
      <c r="H337" s="1" t="s">
        <v>3608</v>
      </c>
    </row>
    <row r="338" spans="1:12">
      <c r="A338" s="8"/>
      <c r="B338" s="3" t="s">
        <v>1735</v>
      </c>
      <c r="H338" s="1" t="s">
        <v>3609</v>
      </c>
    </row>
    <row r="339" spans="1:12">
      <c r="A339" s="8"/>
      <c r="B339" s="3" t="s">
        <v>8</v>
      </c>
      <c r="H339" s="1" t="s">
        <v>3610</v>
      </c>
    </row>
    <row r="340" spans="1:12">
      <c r="A340" s="8"/>
    </row>
    <row r="341" spans="1:12">
      <c r="A341" s="8" t="s">
        <v>1087</v>
      </c>
      <c r="H341" s="1" t="s">
        <v>3611</v>
      </c>
    </row>
    <row r="342" spans="1:12">
      <c r="A342" s="8"/>
      <c r="H342" s="1" t="s">
        <v>3612</v>
      </c>
    </row>
    <row r="344" spans="1:12">
      <c r="H344" s="16" t="s">
        <v>3613</v>
      </c>
      <c r="I344" s="16"/>
      <c r="J344" s="16"/>
      <c r="K344" s="16"/>
      <c r="L344" s="16"/>
    </row>
    <row r="349" spans="1:12">
      <c r="A349" s="16" t="s">
        <v>1739</v>
      </c>
      <c r="B349" s="16"/>
      <c r="C349" s="16"/>
      <c r="D349" s="16"/>
      <c r="E349" s="16"/>
      <c r="F349" s="16"/>
      <c r="G349" s="16"/>
      <c r="H349" s="16"/>
    </row>
    <row r="350" spans="1:12">
      <c r="A350" s="1" t="s">
        <v>1740</v>
      </c>
      <c r="I350" s="4" t="s">
        <v>2522</v>
      </c>
    </row>
    <row r="351" spans="1:12">
      <c r="A351" s="1" t="s">
        <v>1741</v>
      </c>
      <c r="I351" s="1" t="s">
        <v>2523</v>
      </c>
    </row>
    <row r="352" spans="1:12">
      <c r="A352" s="1" t="s">
        <v>1742</v>
      </c>
      <c r="I352" s="1" t="s">
        <v>2524</v>
      </c>
    </row>
    <row r="353" spans="1:14">
      <c r="A353" s="1" t="s">
        <v>1743</v>
      </c>
    </row>
    <row r="354" spans="1:14">
      <c r="A354" s="1" t="s">
        <v>1744</v>
      </c>
      <c r="I354" s="4" t="s">
        <v>2525</v>
      </c>
    </row>
    <row r="355" spans="1:14" ht="17" thickBot="1">
      <c r="A355" s="1" t="s">
        <v>1745</v>
      </c>
      <c r="I355" s="1" t="s">
        <v>2526</v>
      </c>
    </row>
    <row r="356" spans="1:14">
      <c r="A356" s="1" t="s">
        <v>1486</v>
      </c>
      <c r="I356" s="1" t="s">
        <v>2527</v>
      </c>
      <c r="M356" s="5"/>
      <c r="N356" s="7"/>
    </row>
    <row r="357" spans="1:14">
      <c r="I357" s="1" t="s">
        <v>2528</v>
      </c>
      <c r="M357" s="8"/>
      <c r="N357" s="9"/>
    </row>
    <row r="358" spans="1:14">
      <c r="M358" s="486" t="s">
        <v>2542</v>
      </c>
      <c r="N358" s="487"/>
    </row>
    <row r="359" spans="1:14">
      <c r="F359" s="3" t="s">
        <v>2359</v>
      </c>
      <c r="I359" s="1" t="s">
        <v>2529</v>
      </c>
      <c r="M359" s="8"/>
      <c r="N359" s="9"/>
    </row>
    <row r="360" spans="1:14" ht="17" thickBot="1">
      <c r="A360" s="8"/>
      <c r="C360" s="3"/>
      <c r="F360" s="3" t="s">
        <v>1095</v>
      </c>
      <c r="I360" s="1" t="s">
        <v>2530</v>
      </c>
      <c r="M360" s="10"/>
      <c r="N360" s="13"/>
    </row>
    <row r="361" spans="1:14">
      <c r="A361" s="8"/>
      <c r="I361" s="1" t="s">
        <v>2531</v>
      </c>
    </row>
    <row r="362" spans="1:14">
      <c r="A362" s="8"/>
      <c r="B362" s="3" t="s">
        <v>1713</v>
      </c>
      <c r="I362" s="1" t="s">
        <v>2532</v>
      </c>
    </row>
    <row r="363" spans="1:14">
      <c r="A363" s="8"/>
      <c r="B363" s="3" t="s">
        <v>1682</v>
      </c>
    </row>
    <row r="364" spans="1:14">
      <c r="A364" s="8"/>
      <c r="I364" s="1" t="s">
        <v>2533</v>
      </c>
    </row>
    <row r="365" spans="1:14">
      <c r="A365" s="8"/>
    </row>
    <row r="366" spans="1:14">
      <c r="A366" s="8"/>
    </row>
    <row r="367" spans="1:14">
      <c r="A367" s="8"/>
    </row>
    <row r="368" spans="1:14">
      <c r="A368" s="8"/>
      <c r="I368" s="1" t="s">
        <v>2534</v>
      </c>
    </row>
    <row r="369" spans="1:13">
      <c r="A369" s="8"/>
      <c r="I369" s="1" t="s">
        <v>2535</v>
      </c>
    </row>
    <row r="370" spans="1:13">
      <c r="A370" s="8"/>
    </row>
    <row r="371" spans="1:13">
      <c r="A371" s="8"/>
      <c r="B371" s="3" t="s">
        <v>1735</v>
      </c>
      <c r="I371" s="1" t="s">
        <v>2536</v>
      </c>
      <c r="M371" s="1" t="s">
        <v>2539</v>
      </c>
    </row>
    <row r="372" spans="1:13">
      <c r="A372" s="8"/>
      <c r="B372" s="3" t="s">
        <v>8</v>
      </c>
      <c r="I372" s="1" t="s">
        <v>2537</v>
      </c>
      <c r="M372" s="1" t="s">
        <v>2540</v>
      </c>
    </row>
    <row r="373" spans="1:13">
      <c r="A373" s="8"/>
    </row>
    <row r="374" spans="1:13">
      <c r="A374" s="208" t="s">
        <v>1087</v>
      </c>
    </row>
    <row r="375" spans="1:13">
      <c r="A375" s="208" t="s">
        <v>1112</v>
      </c>
    </row>
    <row r="376" spans="1:13">
      <c r="A376" s="8"/>
      <c r="I376" s="1" t="s">
        <v>2538</v>
      </c>
      <c r="M376" s="1" t="s">
        <v>2541</v>
      </c>
    </row>
    <row r="377" spans="1:13">
      <c r="A377" s="8"/>
      <c r="I377" s="1" t="s">
        <v>2544</v>
      </c>
    </row>
    <row r="378" spans="1:13">
      <c r="A378" s="8"/>
    </row>
    <row r="379" spans="1:13">
      <c r="A379" s="4" t="s">
        <v>2543</v>
      </c>
    </row>
    <row r="380" spans="1:13">
      <c r="A380" s="1" t="s">
        <v>1746</v>
      </c>
    </row>
    <row r="381" spans="1:13">
      <c r="A381" s="1" t="s">
        <v>1747</v>
      </c>
    </row>
    <row r="382" spans="1:13" ht="17" thickBot="1"/>
    <row r="383" spans="1:13">
      <c r="A383" s="8"/>
      <c r="C383" s="480" t="s">
        <v>1502</v>
      </c>
      <c r="D383" s="481"/>
      <c r="E383" s="484" t="s">
        <v>1503</v>
      </c>
      <c r="F383" s="485"/>
    </row>
    <row r="384" spans="1:13" ht="17" thickBot="1">
      <c r="A384" s="8"/>
      <c r="C384" s="137" t="s">
        <v>1504</v>
      </c>
      <c r="D384" s="138" t="s">
        <v>1505</v>
      </c>
      <c r="E384" s="224" t="s">
        <v>1504</v>
      </c>
      <c r="F384" s="225" t="s">
        <v>1505</v>
      </c>
    </row>
    <row r="385" spans="1:8">
      <c r="A385" s="192" t="s">
        <v>1506</v>
      </c>
      <c r="B385" s="200" t="s">
        <v>1507</v>
      </c>
      <c r="C385" s="219" t="s">
        <v>1508</v>
      </c>
      <c r="D385" s="220" t="s">
        <v>1509</v>
      </c>
      <c r="E385" s="226" t="s">
        <v>1510</v>
      </c>
      <c r="F385" s="227" t="s">
        <v>1509</v>
      </c>
    </row>
    <row r="386" spans="1:8">
      <c r="A386" s="193" t="s">
        <v>1511</v>
      </c>
      <c r="B386" s="150" t="s">
        <v>1512</v>
      </c>
      <c r="C386" s="202" t="s">
        <v>1513</v>
      </c>
      <c r="D386" s="203" t="s">
        <v>1514</v>
      </c>
      <c r="E386" s="228" t="s">
        <v>1515</v>
      </c>
      <c r="F386" s="229" t="s">
        <v>1516</v>
      </c>
      <c r="H386" s="1" t="s">
        <v>1748</v>
      </c>
    </row>
    <row r="387" spans="1:8">
      <c r="A387" s="193" t="s">
        <v>1517</v>
      </c>
      <c r="B387" s="150" t="s">
        <v>1518</v>
      </c>
      <c r="C387" s="202" t="s">
        <v>1513</v>
      </c>
      <c r="D387" s="207" t="s">
        <v>1516</v>
      </c>
      <c r="E387" s="228" t="s">
        <v>1515</v>
      </c>
      <c r="F387" s="229" t="s">
        <v>1514</v>
      </c>
      <c r="H387" s="1" t="s">
        <v>1749</v>
      </c>
    </row>
    <row r="388" spans="1:8">
      <c r="A388" s="193" t="s">
        <v>1519</v>
      </c>
      <c r="B388" s="150">
        <v>1</v>
      </c>
      <c r="C388" s="202" t="s">
        <v>1513</v>
      </c>
      <c r="D388" s="204" t="s">
        <v>1520</v>
      </c>
      <c r="E388" s="228" t="s">
        <v>1515</v>
      </c>
      <c r="F388" s="230" t="s">
        <v>1520</v>
      </c>
      <c r="H388" s="1" t="s">
        <v>1750</v>
      </c>
    </row>
    <row r="389" spans="1:8">
      <c r="A389" s="193" t="s">
        <v>1521</v>
      </c>
      <c r="B389" s="150" t="s">
        <v>1522</v>
      </c>
      <c r="C389" s="202" t="s">
        <v>1523</v>
      </c>
      <c r="D389" s="204">
        <v>0</v>
      </c>
      <c r="E389" s="231" t="s">
        <v>1524</v>
      </c>
      <c r="F389" s="230" t="s">
        <v>1525</v>
      </c>
      <c r="H389" s="1" t="s">
        <v>1751</v>
      </c>
    </row>
    <row r="390" spans="1:8" ht="32" thickBot="1">
      <c r="A390" s="193" t="s">
        <v>1526</v>
      </c>
      <c r="B390" s="150" t="s">
        <v>1527</v>
      </c>
      <c r="C390" s="205" t="s">
        <v>1528</v>
      </c>
      <c r="D390" s="206" t="s">
        <v>1516</v>
      </c>
      <c r="E390" s="232" t="s">
        <v>1528</v>
      </c>
      <c r="F390" s="233" t="s">
        <v>1514</v>
      </c>
    </row>
    <row r="391" spans="1:8" ht="17" thickBot="1">
      <c r="H391" s="330" t="s">
        <v>1752</v>
      </c>
    </row>
    <row r="393" spans="1:8">
      <c r="A393" s="16" t="s">
        <v>3614</v>
      </c>
      <c r="B393" s="16"/>
      <c r="C393" s="16"/>
      <c r="D393" s="16"/>
      <c r="E393" s="16"/>
      <c r="F393" s="16"/>
      <c r="G393" s="16"/>
      <c r="H393" s="16"/>
    </row>
    <row r="395" spans="1:8">
      <c r="A395" s="1" t="s">
        <v>3615</v>
      </c>
    </row>
    <row r="396" spans="1:8">
      <c r="A396" s="1" t="s">
        <v>3616</v>
      </c>
    </row>
    <row r="397" spans="1:8">
      <c r="A397" s="1" t="s">
        <v>3617</v>
      </c>
    </row>
    <row r="398" spans="1:8">
      <c r="A398" s="1" t="s">
        <v>3618</v>
      </c>
    </row>
    <row r="399" spans="1:8">
      <c r="A399" s="1" t="s">
        <v>3619</v>
      </c>
    </row>
    <row r="401" spans="1:7">
      <c r="A401" s="1" t="s">
        <v>341</v>
      </c>
      <c r="E401" s="3" t="s">
        <v>1095</v>
      </c>
      <c r="G401" s="1" t="s">
        <v>3620</v>
      </c>
    </row>
    <row r="402" spans="1:7">
      <c r="G402" s="1" t="s">
        <v>3621</v>
      </c>
    </row>
    <row r="403" spans="1:7">
      <c r="G403" s="1" t="s">
        <v>3622</v>
      </c>
    </row>
    <row r="404" spans="1:7">
      <c r="G404" s="1" t="s">
        <v>3623</v>
      </c>
    </row>
    <row r="406" spans="1:7">
      <c r="G406" s="1" t="s">
        <v>3624</v>
      </c>
    </row>
    <row r="407" spans="1:7">
      <c r="G407" s="1" t="s">
        <v>3625</v>
      </c>
    </row>
    <row r="408" spans="1:7">
      <c r="B408" s="3" t="s">
        <v>1087</v>
      </c>
    </row>
    <row r="409" spans="1:7">
      <c r="G409" s="1" t="s">
        <v>3626</v>
      </c>
    </row>
    <row r="412" spans="1:7">
      <c r="G412" s="1" t="s">
        <v>3627</v>
      </c>
    </row>
    <row r="414" spans="1:7">
      <c r="G414" s="1" t="s">
        <v>3628</v>
      </c>
    </row>
    <row r="415" spans="1:7">
      <c r="G415" s="1" t="s">
        <v>3629</v>
      </c>
    </row>
    <row r="417" spans="1:8">
      <c r="A417" s="16" t="s">
        <v>3630</v>
      </c>
      <c r="B417" s="2"/>
      <c r="C417" s="2"/>
      <c r="D417" s="2"/>
      <c r="E417" s="2"/>
      <c r="F417" s="2"/>
      <c r="G417" s="2"/>
      <c r="H417" s="2"/>
    </row>
    <row r="419" spans="1:8">
      <c r="A419" s="1" t="s">
        <v>3631</v>
      </c>
    </row>
    <row r="420" spans="1:8">
      <c r="A420" s="1" t="s">
        <v>3632</v>
      </c>
    </row>
    <row r="421" spans="1:8">
      <c r="A421" s="1" t="s">
        <v>3633</v>
      </c>
    </row>
    <row r="422" spans="1:8">
      <c r="A422" s="1" t="s">
        <v>3634</v>
      </c>
    </row>
    <row r="423" spans="1:8">
      <c r="A423" s="1" t="s">
        <v>3635</v>
      </c>
    </row>
    <row r="427" spans="1:8">
      <c r="A427" s="1" t="s">
        <v>341</v>
      </c>
      <c r="E427" s="3" t="s">
        <v>1095</v>
      </c>
    </row>
    <row r="432" spans="1:8">
      <c r="G432" s="1" t="s">
        <v>3636</v>
      </c>
    </row>
    <row r="433" spans="1:14">
      <c r="G433" s="1" t="s">
        <v>3637</v>
      </c>
    </row>
    <row r="434" spans="1:14">
      <c r="B434" s="3" t="s">
        <v>1087</v>
      </c>
      <c r="G434" s="1" t="s">
        <v>3638</v>
      </c>
    </row>
    <row r="435" spans="1:14">
      <c r="G435" s="1" t="s">
        <v>3626</v>
      </c>
    </row>
    <row r="438" spans="1:14">
      <c r="G438" s="1" t="s">
        <v>3639</v>
      </c>
    </row>
    <row r="439" spans="1:14">
      <c r="G439" s="1" t="s">
        <v>3641</v>
      </c>
    </row>
    <row r="440" spans="1:14">
      <c r="G440" s="1" t="s">
        <v>3640</v>
      </c>
    </row>
    <row r="443" spans="1:14">
      <c r="A443" s="16" t="s">
        <v>1753</v>
      </c>
      <c r="B443" s="16"/>
      <c r="C443" s="16"/>
      <c r="D443" s="16"/>
      <c r="E443" s="16"/>
      <c r="F443" s="16"/>
      <c r="G443" s="16"/>
      <c r="H443" s="16"/>
      <c r="I443" s="109"/>
      <c r="J443" s="109"/>
      <c r="K443" s="109"/>
      <c r="L443" s="109"/>
      <c r="M443" s="109"/>
      <c r="N443" s="109"/>
    </row>
    <row r="444" spans="1:14">
      <c r="A444" s="1" t="s">
        <v>3642</v>
      </c>
      <c r="I444" s="109"/>
      <c r="J444" s="109"/>
      <c r="K444" s="109"/>
      <c r="L444" s="109"/>
      <c r="M444" s="109"/>
      <c r="N444" s="109"/>
    </row>
    <row r="445" spans="1:14">
      <c r="A445" s="1" t="s">
        <v>1754</v>
      </c>
      <c r="I445" s="109"/>
      <c r="J445" s="109" t="s">
        <v>2545</v>
      </c>
      <c r="K445" s="109"/>
      <c r="L445" s="109"/>
      <c r="M445" s="109"/>
      <c r="N445" s="109"/>
    </row>
    <row r="446" spans="1:14">
      <c r="A446" s="1" t="s">
        <v>1742</v>
      </c>
      <c r="I446" s="109"/>
      <c r="J446" s="109" t="s">
        <v>2546</v>
      </c>
      <c r="K446" s="109"/>
      <c r="L446" s="109"/>
      <c r="M446" s="109"/>
      <c r="N446" s="109"/>
    </row>
    <row r="447" spans="1:14">
      <c r="A447" s="1" t="s">
        <v>1755</v>
      </c>
      <c r="I447" s="109"/>
      <c r="J447" s="109" t="s">
        <v>2547</v>
      </c>
      <c r="K447" s="109"/>
      <c r="L447" s="109"/>
      <c r="M447" s="109"/>
      <c r="N447" s="109"/>
    </row>
    <row r="448" spans="1:14">
      <c r="A448" s="1" t="s">
        <v>1756</v>
      </c>
      <c r="I448" s="109"/>
      <c r="J448" s="109" t="s">
        <v>2548</v>
      </c>
      <c r="K448" s="109"/>
      <c r="L448" s="109"/>
      <c r="M448" s="109"/>
      <c r="N448" s="109"/>
    </row>
    <row r="449" spans="1:14">
      <c r="A449" s="1" t="s">
        <v>1757</v>
      </c>
      <c r="I449" s="109"/>
      <c r="J449" s="109" t="s">
        <v>2549</v>
      </c>
      <c r="K449" s="109"/>
      <c r="L449" s="109"/>
      <c r="M449" s="109"/>
      <c r="N449" s="109"/>
    </row>
    <row r="450" spans="1:14">
      <c r="A450" s="1" t="s">
        <v>1221</v>
      </c>
      <c r="I450" s="109"/>
      <c r="J450" s="109" t="s">
        <v>2550</v>
      </c>
      <c r="K450" s="109"/>
      <c r="L450" s="109"/>
      <c r="M450" s="109"/>
      <c r="N450" s="109"/>
    </row>
    <row r="451" spans="1:14">
      <c r="I451" s="109"/>
      <c r="J451" s="109" t="s">
        <v>2531</v>
      </c>
      <c r="K451" s="109"/>
      <c r="L451" s="109"/>
      <c r="M451" s="109"/>
      <c r="N451" s="109"/>
    </row>
    <row r="452" spans="1:14">
      <c r="I452" s="109"/>
      <c r="J452" s="109" t="s">
        <v>2532</v>
      </c>
      <c r="K452" s="109"/>
      <c r="L452" s="109"/>
      <c r="M452" s="109"/>
      <c r="N452" s="109"/>
    </row>
    <row r="453" spans="1:14">
      <c r="I453" s="109"/>
      <c r="J453" s="109"/>
      <c r="K453" s="109"/>
      <c r="L453" s="109"/>
      <c r="M453" s="109"/>
      <c r="N453" s="109"/>
    </row>
    <row r="454" spans="1:14">
      <c r="A454" s="8"/>
      <c r="C454" s="3"/>
      <c r="F454" s="3" t="s">
        <v>1095</v>
      </c>
      <c r="I454" s="109"/>
      <c r="J454" s="248" t="s">
        <v>2551</v>
      </c>
      <c r="K454" s="109"/>
      <c r="L454" s="109"/>
      <c r="M454" s="109"/>
      <c r="N454" s="109"/>
    </row>
    <row r="455" spans="1:14">
      <c r="A455" s="8"/>
      <c r="I455" s="109"/>
      <c r="J455" s="109" t="s">
        <v>2552</v>
      </c>
      <c r="K455" s="109"/>
      <c r="L455" s="109"/>
      <c r="M455" s="109"/>
      <c r="N455" s="109"/>
    </row>
    <row r="456" spans="1:14">
      <c r="A456" s="8"/>
      <c r="B456" s="3" t="s">
        <v>1713</v>
      </c>
      <c r="J456" s="1" t="s">
        <v>2553</v>
      </c>
    </row>
    <row r="457" spans="1:14">
      <c r="A457" s="8"/>
      <c r="B457" s="3" t="s">
        <v>1682</v>
      </c>
    </row>
    <row r="458" spans="1:14">
      <c r="A458" s="8"/>
    </row>
    <row r="459" spans="1:14">
      <c r="A459" s="8"/>
      <c r="J459" s="1" t="s">
        <v>2554</v>
      </c>
    </row>
    <row r="460" spans="1:14" ht="17" thickBot="1">
      <c r="A460" s="8"/>
    </row>
    <row r="461" spans="1:14" ht="17" thickBot="1">
      <c r="A461" s="8"/>
      <c r="I461" s="329" t="s">
        <v>570</v>
      </c>
      <c r="J461" s="331" t="s">
        <v>2555</v>
      </c>
    </row>
    <row r="462" spans="1:14">
      <c r="A462" s="8"/>
      <c r="J462" s="1" t="s">
        <v>2556</v>
      </c>
    </row>
    <row r="463" spans="1:14">
      <c r="A463" s="8"/>
      <c r="J463" s="1" t="s">
        <v>2557</v>
      </c>
    </row>
    <row r="464" spans="1:14">
      <c r="A464" s="8"/>
    </row>
    <row r="465" spans="1:10">
      <c r="A465" s="8"/>
      <c r="B465" s="3" t="s">
        <v>1735</v>
      </c>
    </row>
    <row r="466" spans="1:10">
      <c r="A466" s="8"/>
      <c r="B466" s="3" t="s">
        <v>8</v>
      </c>
      <c r="J466" s="1" t="s">
        <v>2558</v>
      </c>
    </row>
    <row r="467" spans="1:10">
      <c r="A467" s="8"/>
    </row>
    <row r="468" spans="1:10">
      <c r="A468" s="8" t="s">
        <v>1087</v>
      </c>
      <c r="J468" s="331" t="s">
        <v>1756</v>
      </c>
    </row>
    <row r="469" spans="1:10">
      <c r="A469" s="8"/>
      <c r="J469" s="1" t="s">
        <v>2559</v>
      </c>
    </row>
    <row r="470" spans="1:10">
      <c r="A470" s="8"/>
    </row>
    <row r="471" spans="1:10">
      <c r="A471" s="8"/>
      <c r="J471" s="331" t="s">
        <v>1757</v>
      </c>
    </row>
    <row r="472" spans="1:10">
      <c r="A472" s="8"/>
      <c r="J472" s="1" t="s">
        <v>2552</v>
      </c>
    </row>
    <row r="473" spans="1:10">
      <c r="J473" s="1" t="s">
        <v>2553</v>
      </c>
    </row>
    <row r="474" spans="1:10">
      <c r="A474" s="1" t="s">
        <v>570</v>
      </c>
    </row>
    <row r="475" spans="1:10">
      <c r="A475" s="1" t="s">
        <v>1758</v>
      </c>
    </row>
    <row r="476" spans="1:10">
      <c r="A476" s="1" t="s">
        <v>1759</v>
      </c>
      <c r="J476" s="1" t="s">
        <v>2554</v>
      </c>
    </row>
    <row r="477" spans="1:10" ht="17" thickBot="1"/>
    <row r="478" spans="1:10">
      <c r="A478" s="8"/>
      <c r="C478" s="480" t="s">
        <v>1502</v>
      </c>
      <c r="D478" s="481"/>
      <c r="E478" s="484" t="s">
        <v>1503</v>
      </c>
      <c r="F478" s="485"/>
    </row>
    <row r="479" spans="1:10" ht="17" thickBot="1">
      <c r="A479" s="8"/>
      <c r="C479" s="137" t="s">
        <v>1504</v>
      </c>
      <c r="D479" s="138" t="s">
        <v>1505</v>
      </c>
      <c r="E479" s="224" t="s">
        <v>1504</v>
      </c>
      <c r="F479" s="225" t="s">
        <v>1505</v>
      </c>
    </row>
    <row r="480" spans="1:10">
      <c r="A480" s="192" t="s">
        <v>1506</v>
      </c>
      <c r="B480" s="200" t="s">
        <v>1507</v>
      </c>
      <c r="C480" s="219" t="s">
        <v>1508</v>
      </c>
      <c r="D480" s="220" t="s">
        <v>1509</v>
      </c>
      <c r="E480" s="226" t="s">
        <v>1510</v>
      </c>
      <c r="F480" s="227" t="s">
        <v>1509</v>
      </c>
    </row>
    <row r="481" spans="1:11">
      <c r="A481" s="193" t="s">
        <v>1511</v>
      </c>
      <c r="B481" s="150" t="s">
        <v>1512</v>
      </c>
      <c r="C481" s="202" t="s">
        <v>1513</v>
      </c>
      <c r="D481" s="203" t="s">
        <v>1514</v>
      </c>
      <c r="E481" s="228" t="s">
        <v>1515</v>
      </c>
      <c r="F481" s="229" t="s">
        <v>1516</v>
      </c>
      <c r="H481" s="1" t="s">
        <v>1760</v>
      </c>
    </row>
    <row r="482" spans="1:11">
      <c r="A482" s="193" t="s">
        <v>1517</v>
      </c>
      <c r="B482" s="150" t="s">
        <v>1518</v>
      </c>
      <c r="C482" s="202" t="s">
        <v>1513</v>
      </c>
      <c r="D482" s="207" t="s">
        <v>1516</v>
      </c>
      <c r="E482" s="228" t="s">
        <v>1515</v>
      </c>
      <c r="F482" s="229" t="s">
        <v>1514</v>
      </c>
      <c r="H482" s="1" t="s">
        <v>1761</v>
      </c>
    </row>
    <row r="483" spans="1:11">
      <c r="A483" s="193" t="s">
        <v>1519</v>
      </c>
      <c r="B483" s="150">
        <v>1</v>
      </c>
      <c r="C483" s="202" t="s">
        <v>1513</v>
      </c>
      <c r="D483" s="204" t="s">
        <v>1520</v>
      </c>
      <c r="E483" s="228" t="s">
        <v>1515</v>
      </c>
      <c r="F483" s="230" t="s">
        <v>1520</v>
      </c>
      <c r="H483" s="1" t="s">
        <v>1762</v>
      </c>
    </row>
    <row r="484" spans="1:11">
      <c r="A484" s="193" t="s">
        <v>1521</v>
      </c>
      <c r="B484" s="150" t="s">
        <v>1522</v>
      </c>
      <c r="C484" s="202" t="s">
        <v>1523</v>
      </c>
      <c r="D484" s="204">
        <v>0</v>
      </c>
      <c r="E484" s="231" t="s">
        <v>1524</v>
      </c>
      <c r="F484" s="230" t="s">
        <v>1525</v>
      </c>
      <c r="H484" s="1" t="s">
        <v>1763</v>
      </c>
    </row>
    <row r="485" spans="1:11" ht="32" thickBot="1">
      <c r="A485" s="193" t="s">
        <v>1526</v>
      </c>
      <c r="B485" s="150" t="s">
        <v>1527</v>
      </c>
      <c r="C485" s="205" t="s">
        <v>1528</v>
      </c>
      <c r="D485" s="206" t="s">
        <v>1516</v>
      </c>
      <c r="E485" s="232" t="s">
        <v>1528</v>
      </c>
      <c r="F485" s="233" t="s">
        <v>1514</v>
      </c>
    </row>
    <row r="487" spans="1:11">
      <c r="A487" s="16" t="s">
        <v>1764</v>
      </c>
      <c r="B487" s="16"/>
      <c r="C487" s="16"/>
      <c r="D487" s="16"/>
      <c r="E487" s="16"/>
      <c r="F487" s="16"/>
      <c r="G487" s="16"/>
      <c r="H487" s="16"/>
    </row>
    <row r="488" spans="1:11">
      <c r="A488" s="1" t="s">
        <v>1765</v>
      </c>
      <c r="H488" s="109" t="s">
        <v>2570</v>
      </c>
      <c r="I488" s="109"/>
      <c r="J488" s="109"/>
      <c r="K488" s="109"/>
    </row>
    <row r="489" spans="1:11">
      <c r="A489" s="1" t="s">
        <v>1766</v>
      </c>
      <c r="H489" s="109" t="s">
        <v>2571</v>
      </c>
      <c r="I489" s="109"/>
      <c r="J489" s="109"/>
      <c r="K489" s="109"/>
    </row>
    <row r="490" spans="1:11">
      <c r="A490" s="1" t="s">
        <v>1767</v>
      </c>
      <c r="H490" s="109" t="s">
        <v>3643</v>
      </c>
      <c r="I490" s="109"/>
      <c r="J490" s="109"/>
      <c r="K490" s="109"/>
    </row>
    <row r="491" spans="1:11">
      <c r="A491" s="1" t="s">
        <v>1768</v>
      </c>
      <c r="H491" s="109"/>
      <c r="I491" s="109"/>
      <c r="J491" s="109"/>
      <c r="K491" s="109"/>
    </row>
    <row r="492" spans="1:11">
      <c r="A492" s="1" t="s">
        <v>1769</v>
      </c>
      <c r="H492" s="109" t="s">
        <v>2560</v>
      </c>
      <c r="I492" s="109"/>
      <c r="J492" s="109"/>
      <c r="K492" s="109"/>
    </row>
    <row r="493" spans="1:11">
      <c r="A493" s="1" t="s">
        <v>1770</v>
      </c>
      <c r="H493" s="109" t="s">
        <v>2549</v>
      </c>
      <c r="I493" s="109"/>
      <c r="J493" s="109"/>
      <c r="K493" s="109"/>
    </row>
    <row r="494" spans="1:11">
      <c r="A494" s="1" t="s">
        <v>1221</v>
      </c>
      <c r="H494" s="109"/>
      <c r="I494" s="109"/>
      <c r="J494" s="109"/>
      <c r="K494" s="109"/>
    </row>
    <row r="495" spans="1:11">
      <c r="H495" s="109" t="s">
        <v>2561</v>
      </c>
      <c r="I495" s="109"/>
      <c r="J495" s="109"/>
      <c r="K495" s="109"/>
    </row>
    <row r="496" spans="1:11">
      <c r="H496" s="109"/>
      <c r="I496" s="109"/>
      <c r="J496" s="109"/>
      <c r="K496" s="109"/>
    </row>
    <row r="497" spans="1:11">
      <c r="H497" s="109"/>
      <c r="I497" s="109"/>
      <c r="J497" s="109"/>
      <c r="K497" s="109"/>
    </row>
    <row r="498" spans="1:11">
      <c r="A498" s="8"/>
      <c r="B498" s="234" t="s">
        <v>1771</v>
      </c>
      <c r="C498" s="3"/>
      <c r="F498" s="3" t="s">
        <v>1095</v>
      </c>
      <c r="H498" s="109" t="s">
        <v>2562</v>
      </c>
      <c r="I498" s="109"/>
      <c r="J498" s="109"/>
      <c r="K498" s="109"/>
    </row>
    <row r="499" spans="1:11">
      <c r="A499" s="8"/>
      <c r="H499" s="109" t="s">
        <v>2563</v>
      </c>
      <c r="I499" s="109"/>
      <c r="J499" s="109"/>
      <c r="K499" s="109"/>
    </row>
    <row r="500" spans="1:11">
      <c r="A500" s="8"/>
      <c r="B500" s="3" t="s">
        <v>1713</v>
      </c>
    </row>
    <row r="501" spans="1:11">
      <c r="A501" s="8"/>
      <c r="B501" s="3" t="s">
        <v>1682</v>
      </c>
      <c r="H501" s="331" t="s">
        <v>2565</v>
      </c>
    </row>
    <row r="502" spans="1:11">
      <c r="A502" s="8"/>
      <c r="H502" s="1" t="s">
        <v>2564</v>
      </c>
    </row>
    <row r="503" spans="1:11">
      <c r="A503" s="8"/>
    </row>
    <row r="504" spans="1:11">
      <c r="A504" s="8"/>
      <c r="H504" s="331" t="s">
        <v>2566</v>
      </c>
    </row>
    <row r="505" spans="1:11">
      <c r="A505" s="8"/>
      <c r="H505" s="1" t="s">
        <v>2569</v>
      </c>
    </row>
    <row r="506" spans="1:11">
      <c r="A506" s="8"/>
    </row>
    <row r="507" spans="1:11">
      <c r="A507" s="8"/>
      <c r="H507" s="331" t="s">
        <v>1769</v>
      </c>
    </row>
    <row r="508" spans="1:11">
      <c r="A508" s="8"/>
      <c r="H508" s="1" t="s">
        <v>2568</v>
      </c>
    </row>
    <row r="509" spans="1:11">
      <c r="A509" s="8"/>
      <c r="B509" s="3" t="s">
        <v>1735</v>
      </c>
    </row>
    <row r="510" spans="1:11">
      <c r="A510" s="8"/>
      <c r="B510" s="3" t="s">
        <v>8</v>
      </c>
      <c r="H510" s="331" t="s">
        <v>1770</v>
      </c>
    </row>
    <row r="511" spans="1:11">
      <c r="A511" s="8"/>
      <c r="H511" s="1" t="s">
        <v>2567</v>
      </c>
    </row>
    <row r="512" spans="1:11" ht="17" thickBot="1">
      <c r="A512" s="8" t="s">
        <v>1087</v>
      </c>
    </row>
    <row r="513" spans="1:12" ht="17" thickBot="1">
      <c r="A513" s="8"/>
      <c r="H513" s="161" t="s">
        <v>2572</v>
      </c>
    </row>
    <row r="514" spans="1:12">
      <c r="A514" s="8"/>
    </row>
    <row r="515" spans="1:12">
      <c r="A515" s="8"/>
    </row>
    <row r="517" spans="1:12">
      <c r="A517" s="4" t="s">
        <v>2573</v>
      </c>
    </row>
    <row r="518" spans="1:12">
      <c r="A518" s="1" t="s">
        <v>1772</v>
      </c>
    </row>
    <row r="519" spans="1:12">
      <c r="A519" s="1" t="s">
        <v>1773</v>
      </c>
      <c r="H519" s="1" t="s">
        <v>1767</v>
      </c>
    </row>
    <row r="520" spans="1:12">
      <c r="A520" s="1" t="s">
        <v>1774</v>
      </c>
      <c r="H520" s="1" t="s">
        <v>1768</v>
      </c>
    </row>
    <row r="521" spans="1:12">
      <c r="A521" s="1" t="s">
        <v>1775</v>
      </c>
      <c r="H521" s="76" t="s">
        <v>1769</v>
      </c>
      <c r="I521" s="76"/>
      <c r="J521" s="76"/>
      <c r="K521" s="76"/>
      <c r="L521" s="76"/>
    </row>
    <row r="522" spans="1:12">
      <c r="A522" s="4" t="s">
        <v>1776</v>
      </c>
      <c r="H522" s="1" t="s">
        <v>1770</v>
      </c>
    </row>
    <row r="523" spans="1:12">
      <c r="A523" s="1" t="s">
        <v>1777</v>
      </c>
    </row>
    <row r="524" spans="1:12">
      <c r="A524" s="1" t="s">
        <v>1778</v>
      </c>
    </row>
    <row r="526" spans="1:12">
      <c r="A526" s="1" t="s">
        <v>1779</v>
      </c>
    </row>
    <row r="527" spans="1:12">
      <c r="A527" s="1" t="s">
        <v>1780</v>
      </c>
    </row>
    <row r="529" spans="1:12">
      <c r="A529" s="4" t="s">
        <v>1781</v>
      </c>
    </row>
    <row r="531" spans="1:12">
      <c r="A531" s="16" t="s">
        <v>1782</v>
      </c>
      <c r="B531" s="16"/>
      <c r="C531" s="16"/>
      <c r="D531" s="16"/>
      <c r="E531" s="16"/>
      <c r="F531" s="16"/>
      <c r="G531" s="16"/>
      <c r="H531" s="16"/>
    </row>
    <row r="532" spans="1:12">
      <c r="A532" s="1" t="s">
        <v>1783</v>
      </c>
      <c r="I532" s="1" t="s">
        <v>2574</v>
      </c>
    </row>
    <row r="533" spans="1:12">
      <c r="A533" s="1" t="s">
        <v>1784</v>
      </c>
      <c r="I533" s="1" t="s">
        <v>2575</v>
      </c>
    </row>
    <row r="534" spans="1:12">
      <c r="A534" s="1" t="s">
        <v>1785</v>
      </c>
      <c r="I534" s="4" t="s">
        <v>2576</v>
      </c>
    </row>
    <row r="535" spans="1:12">
      <c r="A535" s="1" t="s">
        <v>1786</v>
      </c>
      <c r="I535" s="1" t="s">
        <v>2577</v>
      </c>
    </row>
    <row r="536" spans="1:12">
      <c r="A536" s="1" t="s">
        <v>1787</v>
      </c>
    </row>
    <row r="537" spans="1:12">
      <c r="A537" s="1" t="s">
        <v>1788</v>
      </c>
      <c r="I537" s="4" t="s">
        <v>2578</v>
      </c>
    </row>
    <row r="538" spans="1:12">
      <c r="A538" s="1" t="s">
        <v>1789</v>
      </c>
      <c r="I538" s="1" t="s">
        <v>2579</v>
      </c>
    </row>
    <row r="539" spans="1:12" ht="17" thickBot="1">
      <c r="A539" s="1" t="s">
        <v>1790</v>
      </c>
    </row>
    <row r="540" spans="1:12">
      <c r="A540" s="1" t="s">
        <v>1221</v>
      </c>
      <c r="H540" s="332" t="s">
        <v>2586</v>
      </c>
      <c r="I540" s="1" t="s">
        <v>2584</v>
      </c>
      <c r="L540" s="1" t="s">
        <v>2580</v>
      </c>
    </row>
    <row r="541" spans="1:12">
      <c r="H541" s="333" t="s">
        <v>2587</v>
      </c>
      <c r="I541" s="1" t="s">
        <v>2585</v>
      </c>
      <c r="L541" s="1" t="s">
        <v>2581</v>
      </c>
    </row>
    <row r="542" spans="1:12" ht="17" thickBot="1">
      <c r="H542" s="334" t="s">
        <v>1087</v>
      </c>
      <c r="I542" s="1" t="s">
        <v>2582</v>
      </c>
    </row>
    <row r="543" spans="1:12">
      <c r="I543" s="1" t="s">
        <v>2583</v>
      </c>
    </row>
    <row r="545" spans="1:13">
      <c r="A545" s="8"/>
      <c r="C545" s="3"/>
      <c r="F545" s="3" t="s">
        <v>1095</v>
      </c>
    </row>
    <row r="546" spans="1:13">
      <c r="A546" s="8"/>
      <c r="M546" s="1" t="s">
        <v>2592</v>
      </c>
    </row>
    <row r="547" spans="1:13">
      <c r="A547" s="8"/>
      <c r="B547" s="3"/>
      <c r="M547" s="1" t="s">
        <v>2593</v>
      </c>
    </row>
    <row r="548" spans="1:13" ht="17" thickBot="1">
      <c r="A548" s="8"/>
      <c r="B548" s="3"/>
      <c r="M548" s="1" t="s">
        <v>2594</v>
      </c>
    </row>
    <row r="549" spans="1:13" ht="17" thickBot="1">
      <c r="A549" s="8"/>
      <c r="H549" s="332" t="s">
        <v>2586</v>
      </c>
      <c r="I549" s="1" t="s">
        <v>2589</v>
      </c>
      <c r="L549" s="1" t="s">
        <v>2580</v>
      </c>
      <c r="M549" s="1" t="s">
        <v>2595</v>
      </c>
    </row>
    <row r="550" spans="1:13" ht="17" thickBot="1">
      <c r="A550" s="8"/>
      <c r="H550" s="333" t="s">
        <v>2587</v>
      </c>
      <c r="I550" s="1" t="s">
        <v>2588</v>
      </c>
      <c r="L550" s="1" t="s">
        <v>2580</v>
      </c>
      <c r="M550" s="330" t="s">
        <v>2596</v>
      </c>
    </row>
    <row r="551" spans="1:13" ht="17" thickBot="1">
      <c r="A551" s="8"/>
      <c r="H551" s="334" t="s">
        <v>1095</v>
      </c>
      <c r="I551" s="1" t="s">
        <v>2590</v>
      </c>
    </row>
    <row r="552" spans="1:13">
      <c r="A552" s="8"/>
      <c r="I552" s="1" t="s">
        <v>2591</v>
      </c>
    </row>
    <row r="553" spans="1:13">
      <c r="A553" s="8"/>
    </row>
    <row r="554" spans="1:13">
      <c r="A554" s="8"/>
    </row>
    <row r="555" spans="1:13">
      <c r="A555" s="8"/>
    </row>
    <row r="556" spans="1:13">
      <c r="A556" s="8"/>
      <c r="B556" s="3" t="s">
        <v>1735</v>
      </c>
    </row>
    <row r="557" spans="1:13">
      <c r="A557" s="8"/>
      <c r="B557" s="3" t="s">
        <v>8</v>
      </c>
    </row>
    <row r="558" spans="1:13">
      <c r="A558" s="8"/>
    </row>
    <row r="559" spans="1:13">
      <c r="A559" s="8" t="s">
        <v>1087</v>
      </c>
    </row>
    <row r="560" spans="1:13">
      <c r="A560" s="8"/>
    </row>
    <row r="561" spans="1:9">
      <c r="A561" s="8"/>
    </row>
    <row r="565" spans="1:9">
      <c r="A565" s="1" t="s">
        <v>570</v>
      </c>
    </row>
    <row r="566" spans="1:9">
      <c r="A566" s="1" t="s">
        <v>1791</v>
      </c>
      <c r="H566" s="1" t="s">
        <v>1787</v>
      </c>
    </row>
    <row r="567" spans="1:9">
      <c r="A567" s="1" t="s">
        <v>1792</v>
      </c>
      <c r="H567" s="76" t="s">
        <v>1788</v>
      </c>
    </row>
    <row r="568" spans="1:9">
      <c r="A568" s="1" t="s">
        <v>1793</v>
      </c>
      <c r="H568" s="1" t="s">
        <v>1789</v>
      </c>
    </row>
    <row r="569" spans="1:9">
      <c r="A569" s="1" t="s">
        <v>1794</v>
      </c>
      <c r="H569" s="1" t="s">
        <v>1790</v>
      </c>
    </row>
    <row r="571" spans="1:9">
      <c r="A571" s="16" t="s">
        <v>1795</v>
      </c>
      <c r="B571" s="16"/>
      <c r="C571" s="16"/>
      <c r="D571" s="16"/>
      <c r="E571" s="16"/>
      <c r="F571" s="16"/>
      <c r="G571" s="16"/>
      <c r="H571" s="16"/>
    </row>
    <row r="572" spans="1:9">
      <c r="A572" s="1" t="s">
        <v>1796</v>
      </c>
      <c r="I572" s="1" t="s">
        <v>2597</v>
      </c>
    </row>
    <row r="573" spans="1:9">
      <c r="A573" s="1" t="s">
        <v>1797</v>
      </c>
      <c r="I573" s="1" t="s">
        <v>2598</v>
      </c>
    </row>
    <row r="574" spans="1:9">
      <c r="A574" s="1" t="s">
        <v>1786</v>
      </c>
    </row>
    <row r="575" spans="1:9">
      <c r="A575" s="1" t="s">
        <v>1798</v>
      </c>
      <c r="I575" s="1" t="s">
        <v>2599</v>
      </c>
    </row>
    <row r="576" spans="1:9">
      <c r="A576" s="1" t="s">
        <v>1799</v>
      </c>
      <c r="H576" s="1" t="s">
        <v>2606</v>
      </c>
      <c r="I576" s="1" t="s">
        <v>2604</v>
      </c>
    </row>
    <row r="577" spans="1:11">
      <c r="A577" s="1" t="s">
        <v>1800</v>
      </c>
      <c r="I577" s="1" t="s">
        <v>2600</v>
      </c>
    </row>
    <row r="578" spans="1:11">
      <c r="A578" s="1" t="s">
        <v>1801</v>
      </c>
    </row>
    <row r="579" spans="1:11">
      <c r="A579" s="1" t="s">
        <v>1486</v>
      </c>
      <c r="I579" s="1" t="s">
        <v>2603</v>
      </c>
      <c r="K579" s="2"/>
    </row>
    <row r="580" spans="1:11">
      <c r="I580" s="1" t="s">
        <v>2605</v>
      </c>
      <c r="K580" s="335"/>
    </row>
    <row r="582" spans="1:11">
      <c r="A582" s="8"/>
      <c r="C582" s="3"/>
      <c r="F582" s="3" t="s">
        <v>1095</v>
      </c>
      <c r="H582" s="1" t="s">
        <v>2607</v>
      </c>
      <c r="I582" s="1" t="s">
        <v>2601</v>
      </c>
    </row>
    <row r="583" spans="1:11">
      <c r="A583" s="8"/>
      <c r="I583" s="1" t="s">
        <v>2602</v>
      </c>
    </row>
    <row r="584" spans="1:11">
      <c r="A584" s="8"/>
      <c r="B584" s="3" t="s">
        <v>1713</v>
      </c>
    </row>
    <row r="585" spans="1:11">
      <c r="A585" s="8"/>
      <c r="B585" s="3" t="s">
        <v>1682</v>
      </c>
      <c r="I585" s="1" t="s">
        <v>2603</v>
      </c>
      <c r="K585" s="2"/>
    </row>
    <row r="586" spans="1:11">
      <c r="A586" s="8"/>
      <c r="I586" s="1" t="s">
        <v>2605</v>
      </c>
      <c r="K586" s="336"/>
    </row>
    <row r="587" spans="1:11" ht="17" thickBot="1">
      <c r="A587" s="8"/>
    </row>
    <row r="588" spans="1:11" ht="17" thickBot="1">
      <c r="A588" s="8"/>
      <c r="G588" s="330" t="s">
        <v>2613</v>
      </c>
      <c r="H588" s="5" t="s">
        <v>2608</v>
      </c>
      <c r="I588" s="6"/>
      <c r="J588" s="6"/>
      <c r="K588" s="7"/>
    </row>
    <row r="589" spans="1:11">
      <c r="A589" s="8"/>
      <c r="H589" s="8" t="s">
        <v>2609</v>
      </c>
      <c r="K589" s="9"/>
    </row>
    <row r="590" spans="1:11">
      <c r="A590" s="8"/>
      <c r="H590" s="8" t="s">
        <v>2610</v>
      </c>
      <c r="K590" s="9"/>
    </row>
    <row r="591" spans="1:11">
      <c r="A591" s="8"/>
      <c r="H591" s="8" t="s">
        <v>2611</v>
      </c>
      <c r="K591" s="9"/>
    </row>
    <row r="592" spans="1:11" ht="17" thickBot="1">
      <c r="A592" s="8"/>
      <c r="H592" s="10" t="s">
        <v>2612</v>
      </c>
      <c r="I592" s="11"/>
      <c r="J592" s="11"/>
      <c r="K592" s="13"/>
    </row>
    <row r="593" spans="1:2">
      <c r="A593" s="8"/>
      <c r="B593" s="3" t="s">
        <v>1735</v>
      </c>
    </row>
    <row r="594" spans="1:2">
      <c r="A594" s="8"/>
      <c r="B594" s="3" t="s">
        <v>8</v>
      </c>
    </row>
    <row r="595" spans="1:2">
      <c r="A595" s="8"/>
    </row>
    <row r="596" spans="1:2">
      <c r="A596" s="8" t="s">
        <v>1087</v>
      </c>
    </row>
    <row r="597" spans="1:2">
      <c r="A597" s="8"/>
    </row>
    <row r="598" spans="1:2">
      <c r="A598" s="8"/>
    </row>
    <row r="602" spans="1:2">
      <c r="A602" s="4" t="s">
        <v>2614</v>
      </c>
    </row>
    <row r="603" spans="1:2">
      <c r="A603" s="1" t="s">
        <v>1802</v>
      </c>
    </row>
    <row r="604" spans="1:2">
      <c r="A604" s="1" t="s">
        <v>1803</v>
      </c>
    </row>
    <row r="605" spans="1:2">
      <c r="A605" s="1" t="s">
        <v>1804</v>
      </c>
    </row>
    <row r="606" spans="1:2">
      <c r="A606" s="1" t="s">
        <v>1805</v>
      </c>
    </row>
    <row r="608" spans="1:2">
      <c r="A608" s="1" t="s">
        <v>1798</v>
      </c>
    </row>
    <row r="609" spans="1:12">
      <c r="A609" s="1" t="s">
        <v>1799</v>
      </c>
    </row>
    <row r="610" spans="1:12">
      <c r="A610" s="76" t="s">
        <v>1800</v>
      </c>
      <c r="B610" s="76"/>
      <c r="C610" s="76"/>
      <c r="D610" s="76"/>
      <c r="E610" s="76"/>
    </row>
    <row r="611" spans="1:12">
      <c r="A611" s="1" t="s">
        <v>1801</v>
      </c>
    </row>
    <row r="613" spans="1:12">
      <c r="A613" s="16" t="s">
        <v>1806</v>
      </c>
      <c r="B613" s="16"/>
      <c r="C613" s="16"/>
      <c r="D613" s="16"/>
      <c r="E613" s="16"/>
      <c r="F613" s="16"/>
      <c r="G613" s="16"/>
      <c r="H613" s="16"/>
    </row>
    <row r="614" spans="1:12">
      <c r="A614" s="1" t="s">
        <v>1807</v>
      </c>
      <c r="I614" s="1" t="s">
        <v>2615</v>
      </c>
    </row>
    <row r="615" spans="1:12">
      <c r="A615" s="1" t="s">
        <v>1808</v>
      </c>
      <c r="I615" s="1" t="s">
        <v>2616</v>
      </c>
    </row>
    <row r="616" spans="1:12">
      <c r="A616" s="1" t="s">
        <v>1809</v>
      </c>
      <c r="I616" s="1" t="s">
        <v>2617</v>
      </c>
    </row>
    <row r="617" spans="1:12">
      <c r="A617" s="1" t="s">
        <v>1810</v>
      </c>
    </row>
    <row r="618" spans="1:12">
      <c r="A618" s="1" t="s">
        <v>1811</v>
      </c>
      <c r="I618" s="1" t="s">
        <v>2618</v>
      </c>
    </row>
    <row r="619" spans="1:12">
      <c r="A619" s="1" t="s">
        <v>1812</v>
      </c>
      <c r="I619" s="1" t="s">
        <v>2619</v>
      </c>
    </row>
    <row r="620" spans="1:12">
      <c r="A620" s="1" t="s">
        <v>1486</v>
      </c>
    </row>
    <row r="621" spans="1:12">
      <c r="I621" s="1" t="s">
        <v>2620</v>
      </c>
      <c r="L621" s="4" t="s">
        <v>1556</v>
      </c>
    </row>
    <row r="623" spans="1:12">
      <c r="I623" s="1" t="s">
        <v>1502</v>
      </c>
    </row>
    <row r="624" spans="1:12">
      <c r="I624" s="1" t="s">
        <v>2621</v>
      </c>
    </row>
    <row r="625" spans="1:11">
      <c r="A625" s="8"/>
      <c r="C625" s="3"/>
      <c r="F625" s="3" t="s">
        <v>1095</v>
      </c>
    </row>
    <row r="626" spans="1:11">
      <c r="A626" s="8"/>
      <c r="I626" s="1" t="s">
        <v>2622</v>
      </c>
    </row>
    <row r="627" spans="1:11">
      <c r="A627" s="8"/>
      <c r="B627" s="3" t="s">
        <v>1713</v>
      </c>
    </row>
    <row r="628" spans="1:11">
      <c r="A628" s="8"/>
      <c r="B628" s="3" t="s">
        <v>1682</v>
      </c>
    </row>
    <row r="629" spans="1:11">
      <c r="A629" s="8"/>
      <c r="I629" s="4" t="s">
        <v>2623</v>
      </c>
      <c r="J629" s="4"/>
    </row>
    <row r="630" spans="1:11">
      <c r="A630" s="8"/>
      <c r="I630" s="1" t="s">
        <v>2624</v>
      </c>
    </row>
    <row r="631" spans="1:11">
      <c r="A631" s="8"/>
      <c r="I631" s="1" t="s">
        <v>2625</v>
      </c>
    </row>
    <row r="632" spans="1:11">
      <c r="A632" s="8"/>
      <c r="I632" s="4" t="s">
        <v>2626</v>
      </c>
      <c r="J632" s="4"/>
      <c r="K632" s="4"/>
    </row>
    <row r="633" spans="1:11">
      <c r="A633" s="8"/>
    </row>
    <row r="634" spans="1:11">
      <c r="A634" s="8"/>
    </row>
    <row r="635" spans="1:11">
      <c r="A635" s="8"/>
    </row>
    <row r="636" spans="1:11">
      <c r="A636" s="8"/>
      <c r="B636" s="3" t="s">
        <v>1735</v>
      </c>
    </row>
    <row r="637" spans="1:11">
      <c r="A637" s="8"/>
      <c r="B637" s="3" t="s">
        <v>8</v>
      </c>
    </row>
    <row r="638" spans="1:11">
      <c r="A638" s="8"/>
    </row>
    <row r="639" spans="1:11">
      <c r="A639" s="8" t="s">
        <v>1087</v>
      </c>
    </row>
    <row r="640" spans="1:11">
      <c r="A640" s="8"/>
    </row>
    <row r="641" spans="1:11">
      <c r="A641" s="8"/>
    </row>
    <row r="644" spans="1:11">
      <c r="A644" s="4" t="s">
        <v>2627</v>
      </c>
    </row>
    <row r="645" spans="1:11">
      <c r="A645" s="1" t="s">
        <v>1813</v>
      </c>
    </row>
    <row r="646" spans="1:11">
      <c r="A646" s="1" t="s">
        <v>1814</v>
      </c>
    </row>
    <row r="647" spans="1:11">
      <c r="A647" s="1" t="s">
        <v>1815</v>
      </c>
    </row>
    <row r="648" spans="1:11">
      <c r="A648" s="1" t="s">
        <v>1816</v>
      </c>
    </row>
    <row r="649" spans="1:11" ht="17" thickBot="1"/>
    <row r="650" spans="1:11">
      <c r="A650" s="8"/>
      <c r="C650" s="480" t="s">
        <v>1502</v>
      </c>
      <c r="D650" s="481"/>
      <c r="E650" s="484" t="s">
        <v>1503</v>
      </c>
      <c r="F650" s="485"/>
      <c r="H650" s="4" t="s">
        <v>1817</v>
      </c>
    </row>
    <row r="651" spans="1:11" ht="17" thickBot="1">
      <c r="A651" s="8"/>
      <c r="C651" s="137" t="s">
        <v>1504</v>
      </c>
      <c r="D651" s="138" t="s">
        <v>1505</v>
      </c>
      <c r="E651" s="224" t="s">
        <v>1504</v>
      </c>
      <c r="F651" s="225" t="s">
        <v>1505</v>
      </c>
      <c r="G651" s="76" t="s">
        <v>1818</v>
      </c>
      <c r="H651" s="76" t="s">
        <v>1809</v>
      </c>
      <c r="I651" s="76"/>
      <c r="J651" s="76"/>
      <c r="K651" s="76"/>
    </row>
    <row r="652" spans="1:11">
      <c r="A652" s="192" t="s">
        <v>1506</v>
      </c>
      <c r="B652" s="200" t="s">
        <v>1507</v>
      </c>
      <c r="C652" s="219" t="s">
        <v>1508</v>
      </c>
      <c r="D652" s="220" t="s">
        <v>1509</v>
      </c>
      <c r="E652" s="226" t="s">
        <v>1510</v>
      </c>
      <c r="F652" s="227" t="s">
        <v>1509</v>
      </c>
      <c r="H652" s="1" t="s">
        <v>1810</v>
      </c>
    </row>
    <row r="653" spans="1:11">
      <c r="A653" s="193" t="s">
        <v>1511</v>
      </c>
      <c r="B653" s="150" t="s">
        <v>1512</v>
      </c>
      <c r="C653" s="202" t="s">
        <v>1513</v>
      </c>
      <c r="D653" s="203" t="s">
        <v>1514</v>
      </c>
      <c r="E653" s="228" t="s">
        <v>1515</v>
      </c>
      <c r="F653" s="229" t="s">
        <v>1516</v>
      </c>
      <c r="H653" s="1" t="s">
        <v>1811</v>
      </c>
    </row>
    <row r="654" spans="1:11">
      <c r="A654" s="193" t="s">
        <v>1517</v>
      </c>
      <c r="B654" s="150" t="s">
        <v>1518</v>
      </c>
      <c r="C654" s="202" t="s">
        <v>1513</v>
      </c>
      <c r="D654" s="207" t="s">
        <v>1516</v>
      </c>
      <c r="E654" s="228" t="s">
        <v>1515</v>
      </c>
      <c r="F654" s="229" t="s">
        <v>1514</v>
      </c>
      <c r="H654" s="1" t="s">
        <v>1812</v>
      </c>
    </row>
    <row r="655" spans="1:11">
      <c r="A655" s="195" t="s">
        <v>1519</v>
      </c>
      <c r="B655" s="235">
        <v>1</v>
      </c>
      <c r="C655" s="236" t="s">
        <v>1513</v>
      </c>
      <c r="D655" s="217" t="s">
        <v>1520</v>
      </c>
      <c r="E655" s="228" t="s">
        <v>1515</v>
      </c>
      <c r="F655" s="230" t="s">
        <v>1520</v>
      </c>
    </row>
    <row r="656" spans="1:11">
      <c r="A656" s="193" t="s">
        <v>1521</v>
      </c>
      <c r="B656" s="150" t="s">
        <v>1522</v>
      </c>
      <c r="C656" s="202" t="s">
        <v>1523</v>
      </c>
      <c r="D656" s="204">
        <v>0</v>
      </c>
      <c r="E656" s="231" t="s">
        <v>1524</v>
      </c>
      <c r="F656" s="230" t="s">
        <v>1525</v>
      </c>
    </row>
    <row r="657" spans="1:10" ht="32" thickBot="1">
      <c r="A657" s="193" t="s">
        <v>1526</v>
      </c>
      <c r="B657" s="150" t="s">
        <v>1527</v>
      </c>
      <c r="C657" s="205" t="s">
        <v>1528</v>
      </c>
      <c r="D657" s="206" t="s">
        <v>1516</v>
      </c>
      <c r="E657" s="232" t="s">
        <v>1528</v>
      </c>
      <c r="F657" s="233" t="s">
        <v>1514</v>
      </c>
    </row>
    <row r="659" spans="1:10">
      <c r="A659" s="16" t="s">
        <v>1819</v>
      </c>
      <c r="B659" s="16"/>
      <c r="C659" s="16"/>
      <c r="D659" s="16"/>
      <c r="E659" s="16"/>
      <c r="F659" s="16"/>
      <c r="G659" s="16"/>
      <c r="H659" s="16"/>
      <c r="J659" s="1" t="s">
        <v>2628</v>
      </c>
    </row>
    <row r="660" spans="1:10">
      <c r="A660" s="1" t="s">
        <v>3644</v>
      </c>
      <c r="J660" s="1" t="s">
        <v>2629</v>
      </c>
    </row>
    <row r="661" spans="1:10">
      <c r="A661" s="1" t="s">
        <v>1820</v>
      </c>
      <c r="J661" s="1" t="s">
        <v>2630</v>
      </c>
    </row>
    <row r="662" spans="1:10">
      <c r="A662" s="1" t="s">
        <v>1821</v>
      </c>
      <c r="E662" s="76" t="s">
        <v>1822</v>
      </c>
    </row>
    <row r="663" spans="1:10">
      <c r="A663" s="1" t="s">
        <v>1823</v>
      </c>
      <c r="E663" s="76" t="s">
        <v>1824</v>
      </c>
      <c r="J663" s="1" t="s">
        <v>2631</v>
      </c>
    </row>
    <row r="664" spans="1:10">
      <c r="A664" s="1" t="s">
        <v>1825</v>
      </c>
      <c r="J664" s="1" t="s">
        <v>2632</v>
      </c>
    </row>
    <row r="665" spans="1:10">
      <c r="A665" s="1" t="s">
        <v>1826</v>
      </c>
      <c r="J665" s="1" t="s">
        <v>2633</v>
      </c>
    </row>
    <row r="667" spans="1:10">
      <c r="J667" s="1" t="s">
        <v>2634</v>
      </c>
    </row>
    <row r="668" spans="1:10">
      <c r="A668" s="8"/>
      <c r="C668" s="3"/>
      <c r="F668" s="3" t="s">
        <v>1095</v>
      </c>
      <c r="J668" s="1" t="s">
        <v>2635</v>
      </c>
    </row>
    <row r="669" spans="1:10">
      <c r="A669" s="8"/>
      <c r="J669" s="1" t="s">
        <v>2636</v>
      </c>
    </row>
    <row r="670" spans="1:10">
      <c r="A670" s="8"/>
      <c r="B670" s="18" t="s">
        <v>1713</v>
      </c>
    </row>
    <row r="671" spans="1:10">
      <c r="A671" s="8"/>
      <c r="B671" s="3"/>
      <c r="J671" s="1" t="s">
        <v>2637</v>
      </c>
    </row>
    <row r="672" spans="1:10">
      <c r="A672" s="8"/>
      <c r="J672" s="1" t="s">
        <v>2638</v>
      </c>
    </row>
    <row r="673" spans="1:10">
      <c r="A673" s="8"/>
      <c r="J673" s="1" t="s">
        <v>2639</v>
      </c>
    </row>
    <row r="674" spans="1:10">
      <c r="A674" s="8"/>
    </row>
    <row r="675" spans="1:10">
      <c r="A675" s="8"/>
      <c r="J675" s="1" t="s">
        <v>2640</v>
      </c>
    </row>
    <row r="676" spans="1:10">
      <c r="A676" s="8"/>
    </row>
    <row r="677" spans="1:10">
      <c r="A677" s="8"/>
    </row>
    <row r="678" spans="1:10">
      <c r="A678" s="8"/>
    </row>
    <row r="679" spans="1:10">
      <c r="A679" s="8"/>
      <c r="B679" s="3"/>
    </row>
    <row r="680" spans="1:10">
      <c r="A680" s="8"/>
      <c r="B680" s="3"/>
      <c r="J680" s="1" t="s">
        <v>2641</v>
      </c>
    </row>
    <row r="681" spans="1:10">
      <c r="A681" s="8"/>
      <c r="J681" s="1" t="s">
        <v>2642</v>
      </c>
    </row>
    <row r="682" spans="1:10">
      <c r="A682" s="8" t="s">
        <v>1087</v>
      </c>
    </row>
    <row r="683" spans="1:10">
      <c r="A683" s="8"/>
      <c r="J683" s="4" t="s">
        <v>2643</v>
      </c>
    </row>
    <row r="684" spans="1:10">
      <c r="A684" s="8"/>
    </row>
    <row r="687" spans="1:10">
      <c r="A687" s="1" t="s">
        <v>570</v>
      </c>
    </row>
    <row r="688" spans="1:10">
      <c r="A688" s="1" t="s">
        <v>1827</v>
      </c>
    </row>
    <row r="689" spans="1:10">
      <c r="A689" s="1" t="s">
        <v>1828</v>
      </c>
    </row>
    <row r="690" spans="1:10">
      <c r="A690" s="1" t="s">
        <v>1829</v>
      </c>
    </row>
    <row r="692" spans="1:10">
      <c r="A692" s="4" t="s">
        <v>1830</v>
      </c>
    </row>
    <row r="694" spans="1:10">
      <c r="A694" s="16" t="s">
        <v>1831</v>
      </c>
      <c r="B694" s="16"/>
      <c r="C694" s="16"/>
      <c r="D694" s="16"/>
      <c r="E694" s="16"/>
      <c r="F694" s="16"/>
      <c r="G694" s="16"/>
      <c r="H694" s="16"/>
      <c r="J694" s="1" t="s">
        <v>2644</v>
      </c>
    </row>
    <row r="695" spans="1:10">
      <c r="A695" s="1" t="s">
        <v>1832</v>
      </c>
      <c r="J695" s="1" t="s">
        <v>2645</v>
      </c>
    </row>
    <row r="696" spans="1:10">
      <c r="A696" s="1" t="s">
        <v>1833</v>
      </c>
      <c r="J696" s="1" t="s">
        <v>2646</v>
      </c>
    </row>
    <row r="697" spans="1:10">
      <c r="A697" s="1" t="s">
        <v>1834</v>
      </c>
      <c r="E697" s="76" t="s">
        <v>1835</v>
      </c>
      <c r="J697" s="1" t="s">
        <v>2647</v>
      </c>
    </row>
    <row r="698" spans="1:10">
      <c r="A698" s="1" t="s">
        <v>1836</v>
      </c>
      <c r="E698" s="76" t="s">
        <v>1837</v>
      </c>
      <c r="J698" s="1" t="s">
        <v>2648</v>
      </c>
    </row>
    <row r="699" spans="1:10">
      <c r="A699" s="1" t="s">
        <v>1838</v>
      </c>
    </row>
    <row r="700" spans="1:10">
      <c r="A700" s="1" t="s">
        <v>1826</v>
      </c>
      <c r="J700" s="1" t="s">
        <v>2649</v>
      </c>
    </row>
    <row r="702" spans="1:10">
      <c r="J702" s="1" t="s">
        <v>2650</v>
      </c>
    </row>
    <row r="703" spans="1:10">
      <c r="A703" s="8"/>
      <c r="C703" s="3"/>
      <c r="F703" s="3" t="s">
        <v>1095</v>
      </c>
      <c r="J703" s="1" t="s">
        <v>2651</v>
      </c>
    </row>
    <row r="704" spans="1:10">
      <c r="A704" s="8"/>
    </row>
    <row r="705" spans="1:10">
      <c r="A705" s="8"/>
      <c r="B705" s="3" t="s">
        <v>1713</v>
      </c>
    </row>
    <row r="706" spans="1:10">
      <c r="A706" s="8"/>
      <c r="B706" s="3" t="s">
        <v>1682</v>
      </c>
    </row>
    <row r="707" spans="1:10">
      <c r="A707" s="8"/>
    </row>
    <row r="708" spans="1:10">
      <c r="A708" s="8"/>
      <c r="J708" s="1" t="s">
        <v>2652</v>
      </c>
    </row>
    <row r="709" spans="1:10">
      <c r="A709" s="8"/>
      <c r="J709" s="1" t="s">
        <v>2653</v>
      </c>
    </row>
    <row r="710" spans="1:10">
      <c r="A710" s="8"/>
      <c r="J710" s="1" t="s">
        <v>2654</v>
      </c>
    </row>
    <row r="711" spans="1:10">
      <c r="A711" s="8"/>
      <c r="J711" s="1" t="s">
        <v>2655</v>
      </c>
    </row>
    <row r="712" spans="1:10" ht="17" thickBot="1">
      <c r="A712" s="8"/>
    </row>
    <row r="713" spans="1:10" ht="17" thickBot="1">
      <c r="A713" s="8"/>
      <c r="J713" s="337" t="s">
        <v>1540</v>
      </c>
    </row>
    <row r="714" spans="1:10">
      <c r="A714" s="8"/>
      <c r="B714" s="3"/>
    </row>
    <row r="715" spans="1:10">
      <c r="A715" s="8"/>
      <c r="B715" s="3"/>
    </row>
    <row r="716" spans="1:10">
      <c r="A716" s="8"/>
    </row>
    <row r="717" spans="1:10">
      <c r="A717" s="8" t="s">
        <v>1087</v>
      </c>
    </row>
    <row r="718" spans="1:10">
      <c r="A718" s="8"/>
    </row>
    <row r="719" spans="1:10">
      <c r="A719" s="8"/>
    </row>
    <row r="722" spans="1:8">
      <c r="A722" s="1" t="s">
        <v>570</v>
      </c>
    </row>
    <row r="723" spans="1:8">
      <c r="A723" s="1" t="s">
        <v>1839</v>
      </c>
    </row>
    <row r="724" spans="1:8">
      <c r="A724" s="1" t="s">
        <v>1840</v>
      </c>
    </row>
    <row r="731" spans="1:8" ht="17" thickBot="1"/>
    <row r="732" spans="1:8" ht="17" thickBot="1">
      <c r="A732" s="116" t="s">
        <v>3645</v>
      </c>
      <c r="B732" s="50"/>
      <c r="C732" s="50"/>
      <c r="D732" s="50"/>
      <c r="E732" s="50"/>
      <c r="F732" s="50"/>
      <c r="G732" s="50"/>
      <c r="H732" s="51"/>
    </row>
    <row r="737" spans="1:15">
      <c r="I737" s="1" t="s">
        <v>3648</v>
      </c>
    </row>
    <row r="739" spans="1:15">
      <c r="A739" s="4" t="s">
        <v>1841</v>
      </c>
    </row>
    <row r="741" spans="1:15">
      <c r="I741" s="3" t="s">
        <v>1681</v>
      </c>
      <c r="O741" s="16" t="s">
        <v>208</v>
      </c>
    </row>
    <row r="743" spans="1:15">
      <c r="O743" s="1" t="s">
        <v>3646</v>
      </c>
    </row>
    <row r="744" spans="1:15">
      <c r="O744" s="1" t="s">
        <v>3647</v>
      </c>
    </row>
    <row r="746" spans="1:15">
      <c r="O746" s="1" t="s">
        <v>3649</v>
      </c>
    </row>
    <row r="747" spans="1:15">
      <c r="O747" s="1" t="s">
        <v>3650</v>
      </c>
    </row>
    <row r="748" spans="1:15">
      <c r="O748" s="1" t="s">
        <v>3651</v>
      </c>
    </row>
    <row r="750" spans="1:15">
      <c r="O750" s="1" t="s">
        <v>1442</v>
      </c>
    </row>
    <row r="751" spans="1:15">
      <c r="I751" s="1" t="s">
        <v>104</v>
      </c>
    </row>
    <row r="757" spans="9:10">
      <c r="I757" s="16" t="s">
        <v>1367</v>
      </c>
      <c r="J757" s="1" t="s">
        <v>3652</v>
      </c>
    </row>
    <row r="758" spans="9:10">
      <c r="J758" s="1" t="s">
        <v>3653</v>
      </c>
    </row>
    <row r="759" spans="9:10">
      <c r="J759" s="1" t="s">
        <v>3654</v>
      </c>
    </row>
    <row r="760" spans="9:10">
      <c r="J760" s="1" t="s">
        <v>3655</v>
      </c>
    </row>
    <row r="761" spans="9:10">
      <c r="J761" s="1" t="s">
        <v>3656</v>
      </c>
    </row>
    <row r="762" spans="9:10">
      <c r="J762" s="1" t="s">
        <v>3657</v>
      </c>
    </row>
    <row r="763" spans="9:10">
      <c r="J763" s="1" t="s">
        <v>3658</v>
      </c>
    </row>
    <row r="764" spans="9:10">
      <c r="J764" s="1" t="s">
        <v>3659</v>
      </c>
    </row>
    <row r="765" spans="9:10">
      <c r="J765" s="1" t="s">
        <v>3660</v>
      </c>
    </row>
    <row r="766" spans="9:10">
      <c r="J766" s="1" t="s">
        <v>3661</v>
      </c>
    </row>
    <row r="769" spans="9:11">
      <c r="I769" s="16" t="s">
        <v>1381</v>
      </c>
    </row>
    <row r="771" spans="9:11">
      <c r="K771" s="1" t="s">
        <v>3662</v>
      </c>
    </row>
    <row r="772" spans="9:11">
      <c r="J772" s="3" t="s">
        <v>1681</v>
      </c>
    </row>
    <row r="779" spans="9:11">
      <c r="I779" s="1" t="s">
        <v>3666</v>
      </c>
    </row>
    <row r="782" spans="9:11">
      <c r="J782" s="1" t="s">
        <v>104</v>
      </c>
    </row>
    <row r="787" spans="1:9">
      <c r="I787" s="1" t="s">
        <v>3663</v>
      </c>
    </row>
    <row r="788" spans="1:9">
      <c r="I788" s="1" t="s">
        <v>3664</v>
      </c>
    </row>
    <row r="789" spans="1:9">
      <c r="I789" s="1" t="s">
        <v>3665</v>
      </c>
    </row>
    <row r="790" spans="1:9">
      <c r="I790" s="1" t="s">
        <v>3667</v>
      </c>
    </row>
    <row r="791" spans="1:9">
      <c r="I791" s="1" t="s">
        <v>3668</v>
      </c>
    </row>
    <row r="792" spans="1:9">
      <c r="I792" s="4" t="s">
        <v>3669</v>
      </c>
    </row>
    <row r="793" spans="1:9">
      <c r="A793" s="16" t="s">
        <v>1399</v>
      </c>
    </row>
    <row r="795" spans="1:9">
      <c r="C795" s="1" t="s">
        <v>3670</v>
      </c>
    </row>
    <row r="797" spans="1:9">
      <c r="A797" s="17" t="s">
        <v>3648</v>
      </c>
      <c r="B797" s="3" t="s">
        <v>1681</v>
      </c>
    </row>
    <row r="798" spans="1:9">
      <c r="I798" s="1" t="s">
        <v>3671</v>
      </c>
    </row>
    <row r="799" spans="1:9">
      <c r="I799" s="1" t="s">
        <v>3672</v>
      </c>
    </row>
    <row r="801" spans="2:16">
      <c r="I801" s="1" t="s">
        <v>3673</v>
      </c>
    </row>
    <row r="802" spans="2:16">
      <c r="I802" s="1" t="s">
        <v>3674</v>
      </c>
    </row>
    <row r="804" spans="2:16">
      <c r="I804" s="1" t="s">
        <v>3675</v>
      </c>
    </row>
    <row r="805" spans="2:16">
      <c r="I805" s="1" t="s">
        <v>3676</v>
      </c>
    </row>
    <row r="807" spans="2:16">
      <c r="B807" s="1" t="s">
        <v>104</v>
      </c>
      <c r="K807" s="1" t="s">
        <v>1112</v>
      </c>
      <c r="L807" s="1" t="s">
        <v>2359</v>
      </c>
    </row>
    <row r="808" spans="2:16">
      <c r="I808" s="1" t="s">
        <v>3677</v>
      </c>
      <c r="K808" s="1" t="s">
        <v>3678</v>
      </c>
      <c r="L808" s="1" t="s">
        <v>2503</v>
      </c>
    </row>
    <row r="809" spans="2:16">
      <c r="C809" s="1" t="s">
        <v>3666</v>
      </c>
      <c r="I809" s="1" t="s">
        <v>3604</v>
      </c>
      <c r="K809" s="1" t="s">
        <v>3602</v>
      </c>
      <c r="L809" s="1" t="s">
        <v>2503</v>
      </c>
    </row>
    <row r="810" spans="2:16">
      <c r="I810" s="16" t="s">
        <v>2592</v>
      </c>
      <c r="J810" s="2"/>
      <c r="K810" s="16" t="s">
        <v>3679</v>
      </c>
      <c r="L810" s="16" t="s">
        <v>2503</v>
      </c>
    </row>
    <row r="812" spans="2:16">
      <c r="I812" s="4" t="s">
        <v>3680</v>
      </c>
    </row>
    <row r="816" spans="2:16">
      <c r="J816" s="16" t="s">
        <v>1412</v>
      </c>
      <c r="P816" s="1" t="s">
        <v>3681</v>
      </c>
    </row>
    <row r="817" spans="10:14">
      <c r="N817" s="3" t="s">
        <v>3648</v>
      </c>
    </row>
    <row r="818" spans="10:14">
      <c r="M818" s="3" t="s">
        <v>1681</v>
      </c>
    </row>
    <row r="819" spans="10:14">
      <c r="J819" s="1" t="s">
        <v>3682</v>
      </c>
    </row>
    <row r="820" spans="10:14">
      <c r="J820" s="1" t="s">
        <v>3683</v>
      </c>
    </row>
    <row r="822" spans="10:14">
      <c r="J822" s="1" t="s">
        <v>3684</v>
      </c>
    </row>
    <row r="823" spans="10:14">
      <c r="J823" s="1" t="s">
        <v>3685</v>
      </c>
    </row>
    <row r="825" spans="10:14">
      <c r="J825" s="1" t="s">
        <v>3686</v>
      </c>
    </row>
    <row r="826" spans="10:14">
      <c r="J826" s="1" t="s">
        <v>3687</v>
      </c>
    </row>
    <row r="827" spans="10:14">
      <c r="J827" s="1" t="s">
        <v>3688</v>
      </c>
    </row>
    <row r="828" spans="10:14">
      <c r="J828" s="1" t="s">
        <v>3689</v>
      </c>
      <c r="M828" s="1" t="s">
        <v>104</v>
      </c>
    </row>
    <row r="829" spans="10:14">
      <c r="J829" s="1" t="s">
        <v>3690</v>
      </c>
    </row>
    <row r="830" spans="10:14">
      <c r="J830" s="1" t="s">
        <v>3691</v>
      </c>
    </row>
    <row r="831" spans="10:14">
      <c r="J831" s="4" t="s">
        <v>3692</v>
      </c>
    </row>
    <row r="836" spans="10:16">
      <c r="J836" s="16" t="s">
        <v>1422</v>
      </c>
      <c r="P836" s="1" t="s">
        <v>3693</v>
      </c>
    </row>
    <row r="837" spans="10:16">
      <c r="N837" s="3"/>
    </row>
    <row r="838" spans="10:16">
      <c r="J838" s="1" t="s">
        <v>3694</v>
      </c>
      <c r="M838" s="3" t="s">
        <v>1681</v>
      </c>
      <c r="O838" s="3" t="s">
        <v>104</v>
      </c>
    </row>
    <row r="839" spans="10:16">
      <c r="J839" s="1" t="s">
        <v>3695</v>
      </c>
    </row>
    <row r="840" spans="10:16">
      <c r="J840" s="1" t="s">
        <v>3696</v>
      </c>
    </row>
    <row r="841" spans="10:16">
      <c r="J841" s="1" t="s">
        <v>3697</v>
      </c>
    </row>
    <row r="842" spans="10:16">
      <c r="J842" s="1" t="s">
        <v>3698</v>
      </c>
      <c r="M842" s="1" t="s">
        <v>3648</v>
      </c>
    </row>
    <row r="844" spans="10:16">
      <c r="J844" s="1" t="s">
        <v>3699</v>
      </c>
    </row>
    <row r="845" spans="10:16">
      <c r="J845" s="1" t="s">
        <v>3700</v>
      </c>
    </row>
    <row r="846" spans="10:16">
      <c r="J846" s="1" t="s">
        <v>3701</v>
      </c>
    </row>
    <row r="847" spans="10:16">
      <c r="J847" s="1" t="s">
        <v>3702</v>
      </c>
    </row>
    <row r="849" spans="1:10">
      <c r="J849" s="4" t="s">
        <v>3703</v>
      </c>
    </row>
    <row r="852" spans="1:10">
      <c r="A852" s="1" t="s">
        <v>1842</v>
      </c>
    </row>
  </sheetData>
  <mergeCells count="7">
    <mergeCell ref="C650:D650"/>
    <mergeCell ref="E650:F650"/>
    <mergeCell ref="M358:N358"/>
    <mergeCell ref="C383:D383"/>
    <mergeCell ref="E383:F383"/>
    <mergeCell ref="C478:D478"/>
    <mergeCell ref="E478:F478"/>
  </mergeCells>
  <pageMargins left="0.7" right="0.7" top="0.75" bottom="0.75" header="0.3" footer="0.3"/>
  <pageSetup paperSize="9"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4C7B3A-24F5-8F49-B604-BC72422DAE76}">
  <dimension ref="A1:I257"/>
  <sheetViews>
    <sheetView rightToLeft="1" topLeftCell="A135" zoomScale="120" zoomScaleNormal="120" workbookViewId="0">
      <selection activeCell="I130" sqref="I130"/>
    </sheetView>
  </sheetViews>
  <sheetFormatPr baseColWidth="10" defaultRowHeight="16"/>
  <cols>
    <col min="1" max="7" width="10.83203125" style="1"/>
    <col min="8" max="8" width="20.33203125" style="1" customWidth="1"/>
    <col min="9" max="16384" width="10.83203125" style="1"/>
  </cols>
  <sheetData>
    <row r="1" spans="1:8">
      <c r="A1" s="16" t="s">
        <v>3704</v>
      </c>
      <c r="B1" s="16"/>
      <c r="C1" s="16"/>
      <c r="D1" s="16"/>
      <c r="E1" s="16"/>
      <c r="F1" s="16"/>
      <c r="G1" s="338"/>
      <c r="H1" s="339">
        <v>45791</v>
      </c>
    </row>
    <row r="2" spans="1:8" ht="17" thickBot="1"/>
    <row r="3" spans="1:8">
      <c r="A3" s="12" t="s">
        <v>967</v>
      </c>
      <c r="B3" s="6"/>
      <c r="C3" s="6"/>
      <c r="D3" s="6"/>
      <c r="E3" s="6"/>
      <c r="F3" s="6"/>
      <c r="G3" s="6"/>
      <c r="H3" s="7"/>
    </row>
    <row r="4" spans="1:8">
      <c r="A4" s="8" t="s">
        <v>2656</v>
      </c>
      <c r="H4" s="9"/>
    </row>
    <row r="5" spans="1:8">
      <c r="A5" s="8" t="s">
        <v>2657</v>
      </c>
      <c r="H5" s="9"/>
    </row>
    <row r="6" spans="1:8">
      <c r="A6" s="8" t="s">
        <v>2658</v>
      </c>
      <c r="H6" s="9"/>
    </row>
    <row r="7" spans="1:8">
      <c r="A7" s="8" t="s">
        <v>2659</v>
      </c>
      <c r="H7" s="9"/>
    </row>
    <row r="8" spans="1:8">
      <c r="A8" s="8" t="s">
        <v>2660</v>
      </c>
      <c r="H8" s="9"/>
    </row>
    <row r="9" spans="1:8" ht="17" thickBot="1">
      <c r="A9" s="10" t="s">
        <v>2661</v>
      </c>
      <c r="B9" s="11"/>
      <c r="C9" s="11"/>
      <c r="D9" s="11"/>
      <c r="E9" s="11"/>
      <c r="F9" s="11"/>
      <c r="G9" s="11"/>
      <c r="H9" s="13"/>
    </row>
    <row r="10" spans="1:8" ht="17" thickBot="1"/>
    <row r="11" spans="1:8">
      <c r="A11" s="12" t="s">
        <v>2678</v>
      </c>
      <c r="B11" s="6"/>
      <c r="C11" s="6"/>
      <c r="D11" s="6"/>
      <c r="E11" s="6"/>
      <c r="F11" s="6"/>
      <c r="G11" s="6"/>
      <c r="H11" s="7"/>
    </row>
    <row r="12" spans="1:8">
      <c r="A12" s="8"/>
      <c r="H12" s="9"/>
    </row>
    <row r="13" spans="1:8">
      <c r="A13" s="8" t="s">
        <v>2667</v>
      </c>
      <c r="C13" s="1" t="s">
        <v>2662</v>
      </c>
      <c r="F13" s="1" t="s">
        <v>2673</v>
      </c>
      <c r="H13" s="9"/>
    </row>
    <row r="14" spans="1:8">
      <c r="A14" s="8"/>
      <c r="F14" s="1" t="s">
        <v>2663</v>
      </c>
      <c r="H14" s="9"/>
    </row>
    <row r="15" spans="1:8">
      <c r="A15" s="8"/>
      <c r="F15" s="1" t="s">
        <v>2664</v>
      </c>
      <c r="H15" s="9"/>
    </row>
    <row r="16" spans="1:8">
      <c r="A16" s="8"/>
      <c r="F16" s="1" t="s">
        <v>2665</v>
      </c>
      <c r="H16" s="9"/>
    </row>
    <row r="17" spans="1:8">
      <c r="A17" s="8"/>
      <c r="F17" s="1" t="s">
        <v>2666</v>
      </c>
      <c r="H17" s="9"/>
    </row>
    <row r="18" spans="1:8">
      <c r="A18" s="8"/>
      <c r="H18" s="9"/>
    </row>
    <row r="19" spans="1:8">
      <c r="A19" s="8" t="s">
        <v>2668</v>
      </c>
      <c r="C19" s="1" t="s">
        <v>2669</v>
      </c>
      <c r="F19" s="1" t="s">
        <v>2670</v>
      </c>
      <c r="H19" s="9"/>
    </row>
    <row r="20" spans="1:8">
      <c r="A20" s="8"/>
      <c r="H20" s="9"/>
    </row>
    <row r="21" spans="1:8">
      <c r="A21" s="8" t="s">
        <v>2671</v>
      </c>
      <c r="C21" s="1" t="s">
        <v>2672</v>
      </c>
      <c r="F21" s="1" t="s">
        <v>2674</v>
      </c>
      <c r="H21" s="9"/>
    </row>
    <row r="22" spans="1:8">
      <c r="A22" s="8"/>
      <c r="F22" s="1" t="s">
        <v>2675</v>
      </c>
      <c r="H22" s="9"/>
    </row>
    <row r="23" spans="1:8">
      <c r="A23" s="8"/>
      <c r="F23" s="1" t="s">
        <v>2676</v>
      </c>
      <c r="H23" s="9"/>
    </row>
    <row r="24" spans="1:8" ht="17" thickBot="1">
      <c r="A24" s="10"/>
      <c r="B24" s="11"/>
      <c r="C24" s="11"/>
      <c r="D24" s="11"/>
      <c r="E24" s="11"/>
      <c r="F24" s="11" t="s">
        <v>2677</v>
      </c>
      <c r="G24" s="11"/>
      <c r="H24" s="13"/>
    </row>
    <row r="25" spans="1:8" ht="17" thickBot="1"/>
    <row r="26" spans="1:8" ht="17" thickBot="1">
      <c r="A26" s="49" t="s">
        <v>3705</v>
      </c>
      <c r="B26" s="50"/>
      <c r="C26" s="50"/>
      <c r="D26" s="50"/>
      <c r="E26" s="50"/>
      <c r="F26" s="50"/>
      <c r="G26" s="50"/>
      <c r="H26" s="51"/>
    </row>
    <row r="27" spans="1:8">
      <c r="A27" s="1" t="s">
        <v>3706</v>
      </c>
    </row>
    <row r="28" spans="1:8">
      <c r="A28" s="1" t="s">
        <v>2679</v>
      </c>
    </row>
    <row r="29" spans="1:8">
      <c r="A29" s="1" t="s">
        <v>105</v>
      </c>
    </row>
    <row r="30" spans="1:8">
      <c r="A30" s="1" t="s">
        <v>2704</v>
      </c>
    </row>
    <row r="32" spans="1:8">
      <c r="A32" s="1" t="s">
        <v>341</v>
      </c>
      <c r="E32" s="3" t="s">
        <v>2359</v>
      </c>
      <c r="G32" s="1" t="s">
        <v>2681</v>
      </c>
    </row>
    <row r="33" spans="1:9">
      <c r="G33" s="1" t="s">
        <v>2682</v>
      </c>
    </row>
    <row r="34" spans="1:9">
      <c r="G34" s="1" t="s">
        <v>2683</v>
      </c>
    </row>
    <row r="36" spans="1:9">
      <c r="G36" s="1" t="s">
        <v>2684</v>
      </c>
    </row>
    <row r="38" spans="1:9">
      <c r="G38" s="1" t="s">
        <v>2685</v>
      </c>
    </row>
    <row r="39" spans="1:9">
      <c r="G39" s="1" t="s">
        <v>2686</v>
      </c>
    </row>
    <row r="41" spans="1:9">
      <c r="G41" s="1" t="s">
        <v>2687</v>
      </c>
    </row>
    <row r="42" spans="1:9">
      <c r="A42" s="1" t="s">
        <v>2680</v>
      </c>
      <c r="G42" s="1" t="s">
        <v>2688</v>
      </c>
    </row>
    <row r="43" spans="1:9">
      <c r="G43" s="1" t="s">
        <v>2689</v>
      </c>
    </row>
    <row r="44" spans="1:9">
      <c r="G44" s="1" t="s">
        <v>2690</v>
      </c>
    </row>
    <row r="45" spans="1:9">
      <c r="H45" s="1" t="s">
        <v>2692</v>
      </c>
      <c r="I45" s="1" t="s">
        <v>2691</v>
      </c>
    </row>
    <row r="46" spans="1:9">
      <c r="H46" s="1" t="s">
        <v>2693</v>
      </c>
    </row>
    <row r="47" spans="1:9">
      <c r="H47" s="1" t="s">
        <v>2695</v>
      </c>
      <c r="I47" s="1" t="s">
        <v>2694</v>
      </c>
    </row>
    <row r="48" spans="1:9" ht="17" thickBot="1"/>
    <row r="49" spans="1:8">
      <c r="G49" s="5" t="s">
        <v>2696</v>
      </c>
      <c r="H49" s="7"/>
    </row>
    <row r="50" spans="1:8">
      <c r="B50" s="1" t="s">
        <v>2699</v>
      </c>
      <c r="G50" s="8" t="s">
        <v>2697</v>
      </c>
      <c r="H50" s="9"/>
    </row>
    <row r="51" spans="1:8" ht="17" thickBot="1">
      <c r="B51" s="1" t="s">
        <v>2700</v>
      </c>
      <c r="G51" s="10" t="s">
        <v>2698</v>
      </c>
      <c r="H51" s="13"/>
    </row>
    <row r="53" spans="1:8">
      <c r="B53" s="1" t="s">
        <v>2701</v>
      </c>
    </row>
    <row r="54" spans="1:8">
      <c r="B54" s="1" t="s">
        <v>2702</v>
      </c>
    </row>
    <row r="55" spans="1:8">
      <c r="B55" s="1" t="s">
        <v>2703</v>
      </c>
    </row>
    <row r="57" spans="1:8">
      <c r="A57" s="388" t="s">
        <v>3707</v>
      </c>
      <c r="B57" s="388"/>
      <c r="C57" s="388"/>
      <c r="D57" s="388"/>
      <c r="E57" s="388"/>
      <c r="F57" s="388"/>
      <c r="G57" s="388"/>
      <c r="H57" s="388"/>
    </row>
    <row r="58" spans="1:8">
      <c r="A58" s="1" t="s">
        <v>3708</v>
      </c>
    </row>
    <row r="59" spans="1:8">
      <c r="A59" s="1" t="s">
        <v>105</v>
      </c>
    </row>
    <row r="60" spans="1:8">
      <c r="A60" s="1" t="s">
        <v>3709</v>
      </c>
    </row>
    <row r="61" spans="1:8">
      <c r="A61" s="1" t="s">
        <v>3710</v>
      </c>
    </row>
    <row r="64" spans="1:8">
      <c r="A64" s="1" t="s">
        <v>3711</v>
      </c>
      <c r="H64" s="1" t="s">
        <v>3718</v>
      </c>
    </row>
    <row r="65" spans="1:8">
      <c r="A65" s="1" t="s">
        <v>3712</v>
      </c>
      <c r="H65" s="1" t="s">
        <v>3719</v>
      </c>
    </row>
    <row r="66" spans="1:8">
      <c r="A66" s="1" t="s">
        <v>3713</v>
      </c>
      <c r="H66" s="1" t="s">
        <v>3720</v>
      </c>
    </row>
    <row r="67" spans="1:8">
      <c r="A67" s="1" t="s">
        <v>3714</v>
      </c>
    </row>
    <row r="68" spans="1:8">
      <c r="A68" s="1" t="s">
        <v>3715</v>
      </c>
      <c r="H68" s="1" t="s">
        <v>3728</v>
      </c>
    </row>
    <row r="69" spans="1:8">
      <c r="A69" s="1" t="s">
        <v>3716</v>
      </c>
    </row>
    <row r="70" spans="1:8">
      <c r="A70" s="1" t="s">
        <v>3717</v>
      </c>
      <c r="H70" s="1" t="s">
        <v>3721</v>
      </c>
    </row>
    <row r="71" spans="1:8">
      <c r="H71" s="1" t="s">
        <v>3722</v>
      </c>
    </row>
    <row r="72" spans="1:8">
      <c r="H72" s="1" t="s">
        <v>3723</v>
      </c>
    </row>
    <row r="73" spans="1:8">
      <c r="H73" s="1" t="s">
        <v>3724</v>
      </c>
    </row>
    <row r="74" spans="1:8">
      <c r="H74" s="1" t="s">
        <v>3725</v>
      </c>
    </row>
    <row r="76" spans="1:8">
      <c r="H76" s="1" t="s">
        <v>3729</v>
      </c>
    </row>
    <row r="78" spans="1:8">
      <c r="H78" s="1" t="s">
        <v>3726</v>
      </c>
    </row>
    <row r="79" spans="1:8">
      <c r="H79" s="1" t="s">
        <v>3720</v>
      </c>
    </row>
    <row r="80" spans="1:8">
      <c r="H80" s="1" t="s">
        <v>3727</v>
      </c>
    </row>
    <row r="85" spans="1:8" ht="17" thickBot="1"/>
    <row r="86" spans="1:8" ht="17" thickBot="1">
      <c r="A86" s="49" t="s">
        <v>3730</v>
      </c>
      <c r="B86" s="73"/>
      <c r="C86" s="73"/>
      <c r="D86" s="73"/>
      <c r="E86" s="73"/>
      <c r="F86" s="73"/>
      <c r="G86" s="73"/>
      <c r="H86" s="74"/>
    </row>
    <row r="87" spans="1:8">
      <c r="A87" s="1" t="s">
        <v>2705</v>
      </c>
    </row>
    <row r="88" spans="1:8">
      <c r="A88" s="1" t="s">
        <v>2706</v>
      </c>
    </row>
    <row r="89" spans="1:8">
      <c r="A89" s="1" t="s">
        <v>2707</v>
      </c>
    </row>
    <row r="90" spans="1:8">
      <c r="A90" s="1" t="s">
        <v>2708</v>
      </c>
    </row>
    <row r="91" spans="1:8">
      <c r="A91" s="1" t="s">
        <v>2709</v>
      </c>
    </row>
    <row r="92" spans="1:8">
      <c r="A92" s="1" t="s">
        <v>2710</v>
      </c>
    </row>
    <row r="93" spans="1:8">
      <c r="A93" s="1" t="s">
        <v>2711</v>
      </c>
    </row>
    <row r="94" spans="1:8">
      <c r="A94" s="1" t="s">
        <v>2712</v>
      </c>
    </row>
    <row r="95" spans="1:8">
      <c r="A95" s="1" t="s">
        <v>2713</v>
      </c>
    </row>
    <row r="96" spans="1:8">
      <c r="A96" s="1" t="s">
        <v>2714</v>
      </c>
    </row>
    <row r="97" spans="1:1">
      <c r="A97" s="1" t="s">
        <v>2715</v>
      </c>
    </row>
    <row r="98" spans="1:1">
      <c r="A98" s="1" t="s">
        <v>2716</v>
      </c>
    </row>
    <row r="99" spans="1:1">
      <c r="A99" s="1" t="s">
        <v>2717</v>
      </c>
    </row>
    <row r="107" spans="1:1">
      <c r="A107" s="53" t="s">
        <v>2726</v>
      </c>
    </row>
    <row r="109" spans="1:1">
      <c r="A109" s="1" t="s">
        <v>2718</v>
      </c>
    </row>
    <row r="110" spans="1:1">
      <c r="A110" s="1" t="s">
        <v>2719</v>
      </c>
    </row>
    <row r="111" spans="1:1">
      <c r="A111" s="1" t="s">
        <v>2720</v>
      </c>
    </row>
    <row r="113" spans="1:1">
      <c r="A113" s="1" t="s">
        <v>2711</v>
      </c>
    </row>
    <row r="114" spans="1:1">
      <c r="A114" s="4" t="s">
        <v>2725</v>
      </c>
    </row>
    <row r="117" spans="1:1">
      <c r="A117" s="1" t="s">
        <v>2721</v>
      </c>
    </row>
    <row r="118" spans="1:1">
      <c r="A118" s="1" t="s">
        <v>2722</v>
      </c>
    </row>
    <row r="119" spans="1:1">
      <c r="A119" s="1" t="s">
        <v>2723</v>
      </c>
    </row>
    <row r="121" spans="1:1">
      <c r="A121" s="1" t="s">
        <v>2724</v>
      </c>
    </row>
    <row r="129" spans="1:8" ht="17" thickBot="1"/>
    <row r="130" spans="1:8" ht="17" thickBot="1">
      <c r="A130" s="49" t="s">
        <v>3731</v>
      </c>
      <c r="B130" s="73"/>
      <c r="C130" s="73"/>
      <c r="D130" s="73"/>
      <c r="E130" s="73"/>
      <c r="F130" s="505" t="s">
        <v>5171</v>
      </c>
      <c r="G130" s="505"/>
      <c r="H130" s="506"/>
    </row>
    <row r="132" spans="1:8">
      <c r="A132" s="1" t="s">
        <v>3732</v>
      </c>
    </row>
    <row r="133" spans="1:8">
      <c r="A133" s="1" t="s">
        <v>3733</v>
      </c>
    </row>
    <row r="134" spans="1:8">
      <c r="A134" s="1" t="s">
        <v>2707</v>
      </c>
    </row>
    <row r="135" spans="1:8">
      <c r="A135" s="1" t="s">
        <v>3734</v>
      </c>
      <c r="H135" s="1" t="s">
        <v>3775</v>
      </c>
    </row>
    <row r="136" spans="1:8">
      <c r="A136" s="1" t="s">
        <v>3740</v>
      </c>
      <c r="H136" s="1" t="s">
        <v>3775</v>
      </c>
    </row>
    <row r="137" spans="1:8">
      <c r="A137" s="1" t="s">
        <v>3741</v>
      </c>
      <c r="H137" s="1" t="s">
        <v>3776</v>
      </c>
    </row>
    <row r="138" spans="1:8">
      <c r="A138" s="1" t="s">
        <v>3735</v>
      </c>
      <c r="H138" s="1" t="s">
        <v>3777</v>
      </c>
    </row>
    <row r="140" spans="1:8">
      <c r="A140" s="1" t="s">
        <v>3736</v>
      </c>
    </row>
    <row r="142" spans="1:8">
      <c r="A142" s="4" t="s">
        <v>3737</v>
      </c>
      <c r="D142" s="4" t="s">
        <v>3738</v>
      </c>
      <c r="G142" s="4" t="s">
        <v>3739</v>
      </c>
    </row>
    <row r="147" spans="1:7">
      <c r="D147" s="3"/>
      <c r="G147" s="3"/>
    </row>
    <row r="151" spans="1:7">
      <c r="A151" s="1" t="s">
        <v>3742</v>
      </c>
      <c r="D151" s="1" t="s">
        <v>2912</v>
      </c>
      <c r="G151" s="1" t="s">
        <v>3748</v>
      </c>
    </row>
    <row r="152" spans="1:7">
      <c r="A152" s="1" t="s">
        <v>3747</v>
      </c>
      <c r="D152" s="1" t="s">
        <v>3745</v>
      </c>
      <c r="G152" s="1" t="s">
        <v>3749</v>
      </c>
    </row>
    <row r="153" spans="1:7">
      <c r="A153" s="1" t="s">
        <v>3743</v>
      </c>
      <c r="D153" s="1" t="s">
        <v>3743</v>
      </c>
      <c r="G153" s="1" t="s">
        <v>3750</v>
      </c>
    </row>
    <row r="154" spans="1:7">
      <c r="A154" s="1" t="s">
        <v>3744</v>
      </c>
      <c r="D154" s="1" t="s">
        <v>3746</v>
      </c>
      <c r="G154" s="1" t="s">
        <v>3751</v>
      </c>
    </row>
    <row r="156" spans="1:7">
      <c r="A156" s="331" t="s">
        <v>3752</v>
      </c>
      <c r="D156" s="331" t="s">
        <v>3752</v>
      </c>
      <c r="G156" s="331" t="s">
        <v>3752</v>
      </c>
    </row>
    <row r="157" spans="1:7">
      <c r="A157" s="1" t="s">
        <v>3753</v>
      </c>
      <c r="D157" s="1" t="s">
        <v>3765</v>
      </c>
      <c r="G157" s="1" t="s">
        <v>3766</v>
      </c>
    </row>
    <row r="158" spans="1:7">
      <c r="A158" s="1" t="s">
        <v>3754</v>
      </c>
    </row>
    <row r="159" spans="1:7">
      <c r="A159" s="1" t="s">
        <v>3755</v>
      </c>
    </row>
    <row r="162" spans="1:8">
      <c r="A162" s="1" t="s">
        <v>3756</v>
      </c>
      <c r="C162" s="1" t="s">
        <v>3762</v>
      </c>
    </row>
    <row r="163" spans="1:8">
      <c r="A163" s="1" t="s">
        <v>3757</v>
      </c>
      <c r="C163" s="1" t="s">
        <v>3763</v>
      </c>
    </row>
    <row r="164" spans="1:8">
      <c r="A164" s="1" t="s">
        <v>3758</v>
      </c>
      <c r="C164" s="1" t="s">
        <v>3764</v>
      </c>
    </row>
    <row r="166" spans="1:8">
      <c r="B166" s="1" t="s">
        <v>3759</v>
      </c>
    </row>
    <row r="167" spans="1:8">
      <c r="B167" s="1" t="s">
        <v>3760</v>
      </c>
    </row>
    <row r="168" spans="1:8">
      <c r="B168" s="1" t="s">
        <v>3761</v>
      </c>
    </row>
    <row r="170" spans="1:8">
      <c r="A170" s="331" t="s">
        <v>3767</v>
      </c>
      <c r="D170" s="331" t="s">
        <v>3771</v>
      </c>
      <c r="G170" s="331" t="s">
        <v>3771</v>
      </c>
    </row>
    <row r="171" spans="1:8">
      <c r="A171" s="1" t="s">
        <v>3768</v>
      </c>
      <c r="D171" s="1" t="s">
        <v>3772</v>
      </c>
      <c r="G171" s="1" t="s">
        <v>3768</v>
      </c>
    </row>
    <row r="172" spans="1:8">
      <c r="A172" s="1" t="s">
        <v>3769</v>
      </c>
      <c r="D172" s="1" t="s">
        <v>3773</v>
      </c>
      <c r="G172" s="1" t="s">
        <v>3769</v>
      </c>
    </row>
    <row r="173" spans="1:8">
      <c r="A173" s="4" t="s">
        <v>3770</v>
      </c>
      <c r="D173" s="4" t="s">
        <v>3774</v>
      </c>
      <c r="G173" s="4" t="s">
        <v>3770</v>
      </c>
    </row>
    <row r="175" spans="1:8" ht="17" thickBot="1"/>
    <row r="176" spans="1:8" ht="17" thickBot="1">
      <c r="A176" s="49" t="s">
        <v>2727</v>
      </c>
      <c r="B176" s="73"/>
      <c r="C176" s="73"/>
      <c r="D176" s="73"/>
      <c r="E176" s="73"/>
      <c r="F176" s="73"/>
      <c r="G176" s="73"/>
      <c r="H176" s="74"/>
    </row>
    <row r="177" spans="1:1">
      <c r="A177" s="1" t="s">
        <v>2728</v>
      </c>
    </row>
    <row r="178" spans="1:1">
      <c r="A178" s="1" t="s">
        <v>2730</v>
      </c>
    </row>
    <row r="179" spans="1:1">
      <c r="A179" s="1" t="s">
        <v>2729</v>
      </c>
    </row>
    <row r="181" spans="1:1">
      <c r="A181" s="1" t="s">
        <v>2731</v>
      </c>
    </row>
    <row r="182" spans="1:1">
      <c r="A182" s="1" t="s">
        <v>2732</v>
      </c>
    </row>
    <row r="183" spans="1:1">
      <c r="A183" s="1" t="s">
        <v>2733</v>
      </c>
    </row>
    <row r="184" spans="1:1">
      <c r="A184" s="1" t="s">
        <v>2734</v>
      </c>
    </row>
    <row r="185" spans="1:1">
      <c r="A185" s="1" t="s">
        <v>2735</v>
      </c>
    </row>
    <row r="187" spans="1:1">
      <c r="A187" s="1" t="s">
        <v>2736</v>
      </c>
    </row>
    <row r="188" spans="1:1">
      <c r="A188" s="1" t="s">
        <v>2737</v>
      </c>
    </row>
    <row r="189" spans="1:1">
      <c r="A189" s="1" t="s">
        <v>2738</v>
      </c>
    </row>
    <row r="190" spans="1:1">
      <c r="A190" s="1" t="s">
        <v>2739</v>
      </c>
    </row>
    <row r="191" spans="1:1">
      <c r="A191" s="1" t="s">
        <v>2740</v>
      </c>
    </row>
    <row r="192" spans="1:1">
      <c r="A192" s="1" t="s">
        <v>2741</v>
      </c>
    </row>
    <row r="193" spans="1:8">
      <c r="A193" s="1" t="s">
        <v>2742</v>
      </c>
    </row>
    <row r="195" spans="1:8">
      <c r="A195" s="1" t="s">
        <v>2743</v>
      </c>
    </row>
    <row r="197" spans="1:8">
      <c r="A197" s="4" t="s">
        <v>2744</v>
      </c>
    </row>
    <row r="198" spans="1:8" ht="17" thickBot="1"/>
    <row r="199" spans="1:8" ht="17" thickBot="1">
      <c r="A199" s="49" t="s">
        <v>2745</v>
      </c>
      <c r="B199" s="73"/>
      <c r="C199" s="73"/>
      <c r="D199" s="73"/>
      <c r="E199" s="73"/>
      <c r="F199" s="73"/>
      <c r="G199" s="73"/>
      <c r="H199" s="74"/>
    </row>
    <row r="200" spans="1:8">
      <c r="A200" s="1" t="s">
        <v>2746</v>
      </c>
    </row>
    <row r="201" spans="1:8">
      <c r="A201" s="1" t="s">
        <v>2747</v>
      </c>
    </row>
    <row r="202" spans="1:8">
      <c r="A202" s="1" t="s">
        <v>105</v>
      </c>
    </row>
    <row r="203" spans="1:8">
      <c r="A203" s="1" t="s">
        <v>2748</v>
      </c>
    </row>
    <row r="205" spans="1:8">
      <c r="H205" s="1" t="s">
        <v>2749</v>
      </c>
    </row>
    <row r="206" spans="1:8">
      <c r="H206" s="1" t="s">
        <v>2750</v>
      </c>
    </row>
    <row r="207" spans="1:8">
      <c r="H207" s="1" t="s">
        <v>2751</v>
      </c>
    </row>
    <row r="208" spans="1:8">
      <c r="H208" s="1" t="s">
        <v>2752</v>
      </c>
    </row>
    <row r="209" spans="1:8">
      <c r="H209" s="1" t="s">
        <v>2753</v>
      </c>
    </row>
    <row r="211" spans="1:8">
      <c r="H211" s="1" t="s">
        <v>2754</v>
      </c>
    </row>
    <row r="212" spans="1:8">
      <c r="H212" s="1" t="s">
        <v>2755</v>
      </c>
    </row>
    <row r="213" spans="1:8">
      <c r="H213" s="1" t="s">
        <v>2756</v>
      </c>
    </row>
    <row r="215" spans="1:8">
      <c r="H215" s="1" t="s">
        <v>2757</v>
      </c>
    </row>
    <row r="216" spans="1:8">
      <c r="H216" s="1" t="s">
        <v>2758</v>
      </c>
    </row>
    <row r="217" spans="1:8">
      <c r="H217" s="1" t="s">
        <v>2759</v>
      </c>
    </row>
    <row r="218" spans="1:8" ht="17" thickBot="1"/>
    <row r="219" spans="1:8" ht="17" thickBot="1">
      <c r="A219" s="49" t="s">
        <v>2760</v>
      </c>
      <c r="B219" s="73"/>
      <c r="C219" s="73"/>
      <c r="D219" s="73"/>
      <c r="E219" s="73"/>
      <c r="F219" s="73"/>
      <c r="G219" s="73"/>
      <c r="H219" s="74"/>
    </row>
    <row r="220" spans="1:8">
      <c r="A220" s="1" t="s">
        <v>2761</v>
      </c>
    </row>
    <row r="221" spans="1:8">
      <c r="A221" s="1" t="s">
        <v>2762</v>
      </c>
    </row>
    <row r="222" spans="1:8">
      <c r="A222" s="1" t="s">
        <v>2763</v>
      </c>
    </row>
    <row r="223" spans="1:8">
      <c r="A223" s="1" t="s">
        <v>2764</v>
      </c>
    </row>
    <row r="224" spans="1:8">
      <c r="A224" s="1" t="s">
        <v>2765</v>
      </c>
    </row>
    <row r="225" spans="1:3">
      <c r="A225" s="1" t="s">
        <v>2707</v>
      </c>
    </row>
    <row r="226" spans="1:3">
      <c r="A226" s="1" t="s">
        <v>2766</v>
      </c>
    </row>
    <row r="227" spans="1:3">
      <c r="A227" s="1" t="s">
        <v>2767</v>
      </c>
    </row>
    <row r="228" spans="1:3">
      <c r="A228" s="1" t="s">
        <v>2768</v>
      </c>
    </row>
    <row r="230" spans="1:3">
      <c r="A230" s="1" t="s">
        <v>2712</v>
      </c>
    </row>
    <row r="231" spans="1:3">
      <c r="A231" s="1" t="s">
        <v>2713</v>
      </c>
    </row>
    <row r="232" spans="1:3">
      <c r="A232" s="1" t="s">
        <v>2714</v>
      </c>
    </row>
    <row r="233" spans="1:3">
      <c r="A233" s="1" t="s">
        <v>2715</v>
      </c>
    </row>
    <row r="234" spans="1:3">
      <c r="A234" s="1" t="s">
        <v>2769</v>
      </c>
    </row>
    <row r="235" spans="1:3">
      <c r="A235" s="1" t="s">
        <v>2770</v>
      </c>
    </row>
    <row r="239" spans="1:3">
      <c r="A239" s="1" t="s">
        <v>2771</v>
      </c>
    </row>
    <row r="240" spans="1:3">
      <c r="A240" s="1" t="s">
        <v>2784</v>
      </c>
      <c r="C240" s="1" t="s">
        <v>2772</v>
      </c>
    </row>
    <row r="241" spans="1:7">
      <c r="D241" s="1" t="s">
        <v>2773</v>
      </c>
    </row>
    <row r="242" spans="1:7">
      <c r="D242" s="1" t="s">
        <v>2774</v>
      </c>
    </row>
    <row r="244" spans="1:7">
      <c r="D244" s="1" t="s">
        <v>2775</v>
      </c>
      <c r="F244" s="340"/>
      <c r="G244" s="1" t="s">
        <v>2777</v>
      </c>
    </row>
    <row r="245" spans="1:7">
      <c r="D245" s="1" t="s">
        <v>2776</v>
      </c>
      <c r="G245" s="1" t="s">
        <v>2778</v>
      </c>
    </row>
    <row r="247" spans="1:7">
      <c r="D247" s="1" t="s">
        <v>2779</v>
      </c>
    </row>
    <row r="248" spans="1:7">
      <c r="D248" s="1" t="s">
        <v>2780</v>
      </c>
    </row>
    <row r="250" spans="1:7">
      <c r="D250" s="1" t="s">
        <v>2781</v>
      </c>
      <c r="E250" s="1" t="s">
        <v>2787</v>
      </c>
    </row>
    <row r="251" spans="1:7">
      <c r="D251" s="1" t="s">
        <v>2782</v>
      </c>
    </row>
    <row r="252" spans="1:7">
      <c r="D252" s="1" t="s">
        <v>2783</v>
      </c>
    </row>
    <row r="254" spans="1:7">
      <c r="A254" s="1" t="s">
        <v>2785</v>
      </c>
    </row>
    <row r="255" spans="1:7">
      <c r="A255" s="1" t="s">
        <v>2786</v>
      </c>
    </row>
    <row r="257" spans="1:1">
      <c r="A257" s="4" t="s">
        <v>3778</v>
      </c>
    </row>
  </sheetData>
  <pageMargins left="0.7" right="0.7" top="0.75" bottom="0.75" header="0.3" footer="0.3"/>
  <pageSetup paperSize="9" orientation="portrait" horizontalDpi="0" verticalDpi="0"/>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C3C44-FB2C-E543-856E-50CFFC3522CC}">
  <dimension ref="A1:L175"/>
  <sheetViews>
    <sheetView rightToLeft="1" zoomScale="76" zoomScaleNormal="76" workbookViewId="0">
      <selection activeCell="AB23" sqref="AB23"/>
    </sheetView>
  </sheetViews>
  <sheetFormatPr baseColWidth="10" defaultRowHeight="16"/>
  <cols>
    <col min="1" max="16384" width="10.83203125" style="1"/>
  </cols>
  <sheetData>
    <row r="1" spans="1:9">
      <c r="A1" s="16" t="s">
        <v>3779</v>
      </c>
      <c r="B1" s="16"/>
      <c r="C1" s="16"/>
      <c r="D1" s="16"/>
      <c r="E1" s="16"/>
      <c r="F1" s="16"/>
      <c r="G1" s="338"/>
      <c r="H1" s="339">
        <v>45791</v>
      </c>
    </row>
    <row r="3" spans="1:9">
      <c r="A3" s="1" t="s">
        <v>2788</v>
      </c>
    </row>
    <row r="4" spans="1:9">
      <c r="A4" s="1" t="s">
        <v>2789</v>
      </c>
    </row>
    <row r="5" spans="1:9">
      <c r="A5" s="1" t="s">
        <v>2790</v>
      </c>
    </row>
    <row r="7" spans="1:9">
      <c r="A7" s="341" t="s">
        <v>2791</v>
      </c>
      <c r="B7" s="341"/>
      <c r="C7" s="341"/>
      <c r="D7" s="341"/>
      <c r="E7" s="341"/>
      <c r="F7" s="341"/>
      <c r="G7" s="341"/>
      <c r="H7" s="341"/>
    </row>
    <row r="8" spans="1:9">
      <c r="A8" s="1" t="s">
        <v>2792</v>
      </c>
    </row>
    <row r="9" spans="1:9">
      <c r="A9" s="1" t="s">
        <v>2793</v>
      </c>
    </row>
    <row r="10" spans="1:9">
      <c r="A10" s="1" t="s">
        <v>105</v>
      </c>
    </row>
    <row r="11" spans="1:9">
      <c r="A11" s="1" t="s">
        <v>2794</v>
      </c>
      <c r="G11" s="342" t="s">
        <v>2802</v>
      </c>
      <c r="H11" s="3" t="s">
        <v>1087</v>
      </c>
      <c r="I11" s="1" t="s">
        <v>2799</v>
      </c>
    </row>
    <row r="12" spans="1:9">
      <c r="A12" s="1" t="s">
        <v>2795</v>
      </c>
      <c r="H12" s="3" t="s">
        <v>2797</v>
      </c>
      <c r="I12" s="1" t="s">
        <v>2800</v>
      </c>
    </row>
    <row r="13" spans="1:9">
      <c r="A13" s="1" t="s">
        <v>2796</v>
      </c>
      <c r="H13" s="3" t="s">
        <v>2798</v>
      </c>
      <c r="I13" s="1" t="s">
        <v>2801</v>
      </c>
    </row>
    <row r="14" spans="1:9">
      <c r="A14" s="1" t="s">
        <v>3780</v>
      </c>
    </row>
    <row r="15" spans="1:9">
      <c r="G15" s="342" t="s">
        <v>2803</v>
      </c>
      <c r="H15" s="1" t="s">
        <v>2804</v>
      </c>
    </row>
    <row r="17" spans="1:8">
      <c r="H17" s="1" t="s">
        <v>2805</v>
      </c>
    </row>
    <row r="19" spans="1:8">
      <c r="H19" s="1" t="s">
        <v>2806</v>
      </c>
    </row>
    <row r="20" spans="1:8">
      <c r="H20" s="1" t="s">
        <v>2807</v>
      </c>
    </row>
    <row r="21" spans="1:8">
      <c r="H21" s="1" t="s">
        <v>2808</v>
      </c>
    </row>
    <row r="23" spans="1:8">
      <c r="G23" s="342" t="s">
        <v>2809</v>
      </c>
      <c r="H23" s="1" t="s">
        <v>2810</v>
      </c>
    </row>
    <row r="24" spans="1:8">
      <c r="H24" s="1" t="s">
        <v>2811</v>
      </c>
    </row>
    <row r="25" spans="1:8">
      <c r="H25" s="1" t="s">
        <v>2812</v>
      </c>
    </row>
    <row r="27" spans="1:8">
      <c r="H27" s="1" t="s">
        <v>2813</v>
      </c>
    </row>
    <row r="29" spans="1:8">
      <c r="H29" s="1" t="s">
        <v>2814</v>
      </c>
    </row>
    <row r="31" spans="1:8">
      <c r="A31" s="343" t="s">
        <v>2815</v>
      </c>
      <c r="B31" s="1" t="s">
        <v>2820</v>
      </c>
    </row>
    <row r="32" spans="1:8">
      <c r="B32" s="1" t="s">
        <v>2816</v>
      </c>
    </row>
    <row r="33" spans="1:7">
      <c r="B33" s="1" t="s">
        <v>2817</v>
      </c>
    </row>
    <row r="35" spans="1:7">
      <c r="A35" s="4" t="s">
        <v>2818</v>
      </c>
      <c r="G35" s="4" t="s">
        <v>2819</v>
      </c>
    </row>
    <row r="49" spans="1:6">
      <c r="B49" s="1" t="s">
        <v>2821</v>
      </c>
    </row>
    <row r="51" spans="1:6">
      <c r="A51" s="343" t="s">
        <v>2822</v>
      </c>
      <c r="B51" s="1" t="s">
        <v>2823</v>
      </c>
    </row>
    <row r="52" spans="1:6">
      <c r="A52" s="343"/>
      <c r="B52" s="1" t="s">
        <v>2824</v>
      </c>
    </row>
    <row r="53" spans="1:6">
      <c r="B53" s="1" t="s">
        <v>2825</v>
      </c>
    </row>
    <row r="55" spans="1:6">
      <c r="A55" s="4" t="s">
        <v>2826</v>
      </c>
      <c r="F55" s="4" t="s">
        <v>2827</v>
      </c>
    </row>
    <row r="68" spans="1:12">
      <c r="A68" s="1" t="s">
        <v>2828</v>
      </c>
      <c r="G68" s="1" t="s">
        <v>2831</v>
      </c>
    </row>
    <row r="69" spans="1:12">
      <c r="A69" s="1" t="s">
        <v>2829</v>
      </c>
      <c r="G69" s="1" t="s">
        <v>2832</v>
      </c>
    </row>
    <row r="70" spans="1:12">
      <c r="A70" s="1" t="s">
        <v>2830</v>
      </c>
      <c r="G70" s="1" t="s">
        <v>2833</v>
      </c>
    </row>
    <row r="71" spans="1:12">
      <c r="G71" s="1" t="s">
        <v>2834</v>
      </c>
    </row>
    <row r="72" spans="1:12">
      <c r="G72" s="1" t="s">
        <v>2835</v>
      </c>
    </row>
    <row r="74" spans="1:12">
      <c r="G74" s="1" t="s">
        <v>2836</v>
      </c>
    </row>
    <row r="76" spans="1:12">
      <c r="A76" s="388" t="s">
        <v>3781</v>
      </c>
      <c r="B76" s="388"/>
      <c r="C76" s="388"/>
      <c r="D76" s="388"/>
      <c r="E76" s="388"/>
      <c r="F76" s="388"/>
      <c r="G76" s="497" t="s">
        <v>5172</v>
      </c>
      <c r="H76" s="501"/>
      <c r="I76" s="501"/>
      <c r="J76" s="501"/>
      <c r="K76" s="501"/>
      <c r="L76" s="501"/>
    </row>
    <row r="78" spans="1:12">
      <c r="A78" s="1" t="s">
        <v>3782</v>
      </c>
    </row>
    <row r="79" spans="1:12">
      <c r="A79" s="1" t="s">
        <v>3783</v>
      </c>
    </row>
    <row r="80" spans="1:12">
      <c r="A80" s="1" t="s">
        <v>3784</v>
      </c>
    </row>
    <row r="81" spans="1:8">
      <c r="A81" s="1" t="s">
        <v>3785</v>
      </c>
    </row>
    <row r="82" spans="1:8">
      <c r="A82" s="1" t="s">
        <v>3786</v>
      </c>
    </row>
    <row r="83" spans="1:8">
      <c r="A83" s="1" t="s">
        <v>3787</v>
      </c>
    </row>
    <row r="84" spans="1:8">
      <c r="A84" s="1" t="s">
        <v>3788</v>
      </c>
    </row>
    <row r="86" spans="1:8">
      <c r="A86" s="4" t="s">
        <v>3789</v>
      </c>
    </row>
    <row r="87" spans="1:8">
      <c r="A87" s="4"/>
    </row>
    <row r="88" spans="1:8">
      <c r="A88" s="4" t="s">
        <v>3790</v>
      </c>
      <c r="B88" s="1" t="s">
        <v>3791</v>
      </c>
      <c r="E88" s="4" t="s">
        <v>1589</v>
      </c>
    </row>
    <row r="89" spans="1:8">
      <c r="B89" s="1" t="s">
        <v>3792</v>
      </c>
      <c r="H89" s="1" t="s">
        <v>3793</v>
      </c>
    </row>
    <row r="90" spans="1:8">
      <c r="H90" s="1" t="s">
        <v>3794</v>
      </c>
    </row>
    <row r="92" spans="1:8">
      <c r="H92" s="1" t="s">
        <v>3795</v>
      </c>
    </row>
    <row r="93" spans="1:8">
      <c r="H93" s="1" t="s">
        <v>3796</v>
      </c>
    </row>
    <row r="94" spans="1:8">
      <c r="H94" s="1" t="s">
        <v>3797</v>
      </c>
    </row>
    <row r="98" spans="1:9">
      <c r="A98" s="1" t="s">
        <v>3798</v>
      </c>
    </row>
    <row r="99" spans="1:9">
      <c r="A99" s="1" t="s">
        <v>3799</v>
      </c>
    </row>
    <row r="100" spans="1:9">
      <c r="A100" s="1" t="s">
        <v>3800</v>
      </c>
    </row>
    <row r="102" spans="1:9">
      <c r="A102" s="4" t="s">
        <v>3801</v>
      </c>
    </row>
    <row r="103" spans="1:9">
      <c r="A103" s="1" t="s">
        <v>3802</v>
      </c>
    </row>
    <row r="105" spans="1:9">
      <c r="A105" s="1" t="s">
        <v>3803</v>
      </c>
      <c r="E105" s="1" t="s">
        <v>3804</v>
      </c>
      <c r="I105" s="1" t="s">
        <v>3805</v>
      </c>
    </row>
    <row r="106" spans="1:9">
      <c r="I106" s="1" t="s">
        <v>3806</v>
      </c>
    </row>
    <row r="107" spans="1:9">
      <c r="I107" s="1" t="s">
        <v>3807</v>
      </c>
    </row>
    <row r="108" spans="1:9">
      <c r="I108" s="1" t="s">
        <v>3808</v>
      </c>
    </row>
    <row r="109" spans="1:9">
      <c r="I109" s="1" t="s">
        <v>3809</v>
      </c>
    </row>
    <row r="111" spans="1:9">
      <c r="I111" s="1" t="s">
        <v>3810</v>
      </c>
    </row>
    <row r="112" spans="1:9">
      <c r="I112" s="1" t="s">
        <v>3811</v>
      </c>
    </row>
    <row r="113" spans="1:9">
      <c r="I113" s="1" t="s">
        <v>3812</v>
      </c>
    </row>
    <row r="114" spans="1:9">
      <c r="A114" s="1" t="s">
        <v>3814</v>
      </c>
      <c r="I114" s="1" t="s">
        <v>3813</v>
      </c>
    </row>
    <row r="117" spans="1:9">
      <c r="A117" s="4" t="s">
        <v>3815</v>
      </c>
    </row>
    <row r="118" spans="1:9">
      <c r="A118" s="4" t="s">
        <v>3790</v>
      </c>
      <c r="F118" s="4" t="s">
        <v>1589</v>
      </c>
      <c r="I118" s="1" t="s">
        <v>3816</v>
      </c>
    </row>
    <row r="119" spans="1:9">
      <c r="I119" s="1" t="s">
        <v>3817</v>
      </c>
    </row>
    <row r="121" spans="1:9">
      <c r="I121" s="1" t="s">
        <v>3818</v>
      </c>
    </row>
    <row r="122" spans="1:9">
      <c r="I122" s="1" t="s">
        <v>3819</v>
      </c>
    </row>
    <row r="123" spans="1:9">
      <c r="I123" s="1" t="s">
        <v>3820</v>
      </c>
    </row>
    <row r="129" spans="1:12">
      <c r="A129" s="1" t="s">
        <v>3821</v>
      </c>
    </row>
    <row r="133" spans="1:12">
      <c r="A133" s="341" t="s">
        <v>2837</v>
      </c>
      <c r="B133" s="341"/>
      <c r="C133" s="341"/>
      <c r="D133" s="341"/>
      <c r="E133" s="341"/>
      <c r="F133" s="341"/>
      <c r="G133" s="341"/>
      <c r="H133" s="341"/>
    </row>
    <row r="134" spans="1:12">
      <c r="A134" s="1" t="s">
        <v>2838</v>
      </c>
    </row>
    <row r="135" spans="1:12">
      <c r="A135" s="1" t="s">
        <v>2839</v>
      </c>
    </row>
    <row r="136" spans="1:12">
      <c r="A136" s="1" t="s">
        <v>2840</v>
      </c>
    </row>
    <row r="137" spans="1:12">
      <c r="A137" s="1" t="s">
        <v>2841</v>
      </c>
    </row>
    <row r="138" spans="1:12">
      <c r="A138" s="1" t="s">
        <v>2842</v>
      </c>
    </row>
    <row r="139" spans="1:12">
      <c r="A139" s="1" t="s">
        <v>2843</v>
      </c>
    </row>
    <row r="140" spans="1:12">
      <c r="A140" s="328"/>
      <c r="B140" s="328"/>
      <c r="C140" s="328"/>
      <c r="D140" s="328"/>
      <c r="E140" s="328"/>
      <c r="F140" s="328"/>
      <c r="G140" s="328"/>
      <c r="H140" s="328"/>
      <c r="I140" s="328"/>
      <c r="J140" s="328"/>
      <c r="K140" s="328"/>
      <c r="L140" s="328"/>
    </row>
    <row r="141" spans="1:12">
      <c r="A141" s="328"/>
      <c r="B141" s="328"/>
      <c r="C141" s="328"/>
      <c r="D141" s="328"/>
      <c r="E141" s="328"/>
      <c r="F141" s="328"/>
      <c r="G141" s="328"/>
      <c r="H141" s="328" t="s">
        <v>2844</v>
      </c>
      <c r="I141" s="328"/>
      <c r="J141" s="328"/>
      <c r="K141" s="328"/>
      <c r="L141" s="328"/>
    </row>
    <row r="142" spans="1:12">
      <c r="A142" s="328"/>
      <c r="B142" s="328"/>
      <c r="C142" s="328"/>
      <c r="D142" s="328"/>
      <c r="E142" s="328"/>
      <c r="F142" s="328"/>
      <c r="G142" s="328"/>
      <c r="H142" s="328" t="s">
        <v>2845</v>
      </c>
      <c r="I142" s="328"/>
      <c r="J142" s="328"/>
      <c r="K142" s="328"/>
      <c r="L142" s="328"/>
    </row>
    <row r="143" spans="1:12">
      <c r="A143" s="328"/>
      <c r="B143" s="328"/>
      <c r="C143" s="328"/>
      <c r="D143" s="328"/>
      <c r="E143" s="328"/>
      <c r="F143" s="328"/>
      <c r="G143" s="328"/>
      <c r="H143" s="328"/>
      <c r="I143" s="328"/>
      <c r="J143" s="328"/>
      <c r="K143" s="328"/>
      <c r="L143" s="328"/>
    </row>
    <row r="144" spans="1:12">
      <c r="A144" s="328"/>
      <c r="B144" s="328"/>
      <c r="C144" s="328"/>
      <c r="D144" s="328"/>
      <c r="E144" s="328"/>
      <c r="F144" s="328"/>
      <c r="G144" s="328"/>
      <c r="H144" s="328" t="s">
        <v>2846</v>
      </c>
      <c r="I144" s="328"/>
      <c r="J144" s="328"/>
      <c r="K144" s="328"/>
      <c r="L144" s="328"/>
    </row>
    <row r="145" spans="1:12">
      <c r="A145" s="328"/>
      <c r="B145" s="328"/>
      <c r="C145" s="328"/>
      <c r="D145" s="328"/>
      <c r="E145" s="328"/>
      <c r="F145" s="328"/>
      <c r="G145" s="328"/>
      <c r="H145" s="328" t="s">
        <v>2847</v>
      </c>
      <c r="I145" s="328"/>
      <c r="J145" s="328"/>
      <c r="K145" s="328"/>
      <c r="L145" s="328"/>
    </row>
    <row r="146" spans="1:12">
      <c r="A146" s="328"/>
      <c r="B146" s="328"/>
      <c r="C146" s="328"/>
      <c r="D146" s="328"/>
      <c r="E146" s="328"/>
      <c r="F146" s="328"/>
      <c r="G146" s="328"/>
      <c r="H146" s="328"/>
      <c r="I146" s="328"/>
      <c r="J146" s="328"/>
      <c r="K146" s="328"/>
      <c r="L146" s="328"/>
    </row>
    <row r="147" spans="1:12">
      <c r="A147" s="328"/>
      <c r="B147" s="328"/>
      <c r="C147" s="328"/>
      <c r="D147" s="328"/>
      <c r="E147" s="328"/>
      <c r="F147" s="328"/>
      <c r="G147" s="328"/>
      <c r="H147" s="328" t="s">
        <v>2848</v>
      </c>
      <c r="I147" s="328"/>
      <c r="J147" s="328"/>
      <c r="K147" s="328"/>
      <c r="L147" s="328"/>
    </row>
    <row r="148" spans="1:12">
      <c r="A148" s="328"/>
      <c r="B148" s="328"/>
      <c r="C148" s="328"/>
      <c r="D148" s="328"/>
      <c r="E148" s="328"/>
      <c r="F148" s="328"/>
      <c r="G148" s="328"/>
      <c r="H148" s="328" t="s">
        <v>2849</v>
      </c>
      <c r="I148" s="328"/>
      <c r="J148" s="328"/>
      <c r="K148" s="328"/>
      <c r="L148" s="328"/>
    </row>
    <row r="149" spans="1:12">
      <c r="A149" s="328"/>
      <c r="B149" s="328"/>
      <c r="C149" s="328"/>
      <c r="D149" s="328"/>
      <c r="E149" s="328"/>
      <c r="F149" s="328"/>
      <c r="G149" s="328"/>
      <c r="H149" s="328"/>
      <c r="I149" s="328"/>
      <c r="J149" s="328"/>
      <c r="K149" s="328"/>
      <c r="L149" s="328"/>
    </row>
    <row r="150" spans="1:12">
      <c r="A150" s="328"/>
      <c r="B150" s="328"/>
      <c r="C150" s="328"/>
      <c r="D150" s="328"/>
      <c r="E150" s="328"/>
      <c r="F150" s="328"/>
      <c r="G150" s="328"/>
      <c r="H150" s="328" t="s">
        <v>2850</v>
      </c>
      <c r="I150" s="328"/>
      <c r="J150" s="328"/>
      <c r="K150" s="328"/>
      <c r="L150" s="328"/>
    </row>
    <row r="151" spans="1:12">
      <c r="A151" s="328"/>
      <c r="B151" s="328"/>
      <c r="C151" s="328"/>
      <c r="D151" s="328"/>
      <c r="E151" s="328"/>
      <c r="F151" s="328"/>
      <c r="G151" s="328"/>
      <c r="H151" s="328" t="s">
        <v>2851</v>
      </c>
      <c r="I151" s="328"/>
      <c r="J151" s="328"/>
      <c r="K151" s="328"/>
      <c r="L151" s="328"/>
    </row>
    <row r="152" spans="1:12">
      <c r="A152" s="328"/>
      <c r="B152" s="328"/>
      <c r="C152" s="328"/>
      <c r="D152" s="328"/>
      <c r="E152" s="328"/>
      <c r="F152" s="328"/>
      <c r="G152" s="328"/>
      <c r="H152" s="328"/>
      <c r="I152" s="328"/>
      <c r="J152" s="328"/>
      <c r="K152" s="328"/>
      <c r="L152" s="328"/>
    </row>
    <row r="153" spans="1:12">
      <c r="A153" s="328"/>
      <c r="B153" s="328"/>
      <c r="C153" s="328"/>
      <c r="D153" s="328"/>
      <c r="E153" s="328"/>
      <c r="F153" s="328"/>
      <c r="G153" s="328"/>
      <c r="H153" s="328" t="s">
        <v>2852</v>
      </c>
      <c r="I153" s="328"/>
      <c r="J153" s="328"/>
      <c r="K153" s="328"/>
      <c r="L153" s="328"/>
    </row>
    <row r="154" spans="1:12">
      <c r="A154" s="328"/>
      <c r="B154" s="328"/>
      <c r="C154" s="328"/>
      <c r="D154" s="328"/>
      <c r="E154" s="328"/>
      <c r="F154" s="328"/>
      <c r="G154" s="328"/>
      <c r="H154" s="328" t="s">
        <v>2853</v>
      </c>
      <c r="I154" s="328"/>
      <c r="J154" s="328"/>
      <c r="K154" s="328"/>
      <c r="L154" s="328"/>
    </row>
    <row r="155" spans="1:12">
      <c r="A155" s="328"/>
      <c r="B155" s="328"/>
      <c r="C155" s="328"/>
      <c r="D155" s="328"/>
      <c r="E155" s="328"/>
      <c r="F155" s="328"/>
      <c r="G155" s="328"/>
      <c r="H155" s="328"/>
      <c r="I155" s="328"/>
      <c r="J155" s="328"/>
      <c r="K155" s="328" t="s">
        <v>2855</v>
      </c>
      <c r="L155" s="328"/>
    </row>
    <row r="156" spans="1:12">
      <c r="A156" s="328"/>
      <c r="B156" s="328"/>
      <c r="C156" s="328"/>
      <c r="D156" s="328"/>
      <c r="E156" s="328"/>
      <c r="F156" s="328"/>
      <c r="G156" s="328"/>
      <c r="H156" s="328" t="s">
        <v>2854</v>
      </c>
      <c r="I156" s="328"/>
      <c r="J156" s="328"/>
      <c r="K156" s="328"/>
      <c r="L156" s="328"/>
    </row>
    <row r="157" spans="1:12">
      <c r="A157" s="328"/>
      <c r="B157" s="328"/>
      <c r="C157" s="328"/>
      <c r="D157" s="328"/>
      <c r="E157" s="328"/>
      <c r="F157" s="328"/>
      <c r="G157" s="328"/>
      <c r="H157" s="328"/>
      <c r="I157" s="328"/>
      <c r="J157" s="328"/>
      <c r="K157" s="328"/>
      <c r="L157" s="328"/>
    </row>
    <row r="158" spans="1:12">
      <c r="A158" s="328"/>
      <c r="B158" s="328"/>
      <c r="C158" s="328"/>
      <c r="D158" s="328"/>
      <c r="E158" s="328"/>
      <c r="F158" s="328"/>
      <c r="G158" s="328"/>
      <c r="H158" s="328"/>
      <c r="I158" s="328"/>
      <c r="J158" s="328"/>
      <c r="K158" s="328"/>
      <c r="L158" s="328"/>
    </row>
    <row r="159" spans="1:12">
      <c r="A159" s="328"/>
      <c r="B159" s="328"/>
      <c r="C159" s="328"/>
      <c r="D159" s="328"/>
      <c r="E159" s="328"/>
      <c r="F159" s="328"/>
      <c r="G159" s="328"/>
      <c r="H159" s="328" t="s">
        <v>2856</v>
      </c>
      <c r="I159" s="328"/>
      <c r="J159" s="328"/>
      <c r="K159" s="328"/>
      <c r="L159" s="328"/>
    </row>
    <row r="160" spans="1:12">
      <c r="A160" s="328"/>
      <c r="B160" s="328"/>
      <c r="C160" s="328"/>
      <c r="D160" s="328"/>
      <c r="E160" s="328"/>
      <c r="F160" s="328"/>
      <c r="G160" s="328"/>
      <c r="H160" s="346" t="s">
        <v>2858</v>
      </c>
      <c r="I160" s="328" t="s">
        <v>2857</v>
      </c>
      <c r="J160" s="328"/>
      <c r="K160" s="328"/>
      <c r="L160" s="328"/>
    </row>
    <row r="162" spans="1:7">
      <c r="A162" s="341" t="s">
        <v>2859</v>
      </c>
      <c r="B162" s="341"/>
      <c r="C162" s="341"/>
      <c r="D162" s="341"/>
      <c r="E162" s="341"/>
      <c r="F162" s="341"/>
      <c r="G162" s="341"/>
    </row>
    <row r="163" spans="1:7">
      <c r="A163" s="1" t="s">
        <v>2860</v>
      </c>
    </row>
    <row r="164" spans="1:7">
      <c r="A164" s="1" t="s">
        <v>2861</v>
      </c>
    </row>
    <row r="165" spans="1:7">
      <c r="A165" s="1" t="s">
        <v>2862</v>
      </c>
    </row>
    <row r="166" spans="1:7">
      <c r="A166" s="1" t="s">
        <v>2863</v>
      </c>
    </row>
    <row r="167" spans="1:7">
      <c r="A167" s="1" t="s">
        <v>2864</v>
      </c>
    </row>
    <row r="168" spans="1:7">
      <c r="A168" s="1" t="s">
        <v>2865</v>
      </c>
    </row>
    <row r="169" spans="1:7">
      <c r="A169" s="1" t="s">
        <v>2866</v>
      </c>
    </row>
    <row r="171" spans="1:7">
      <c r="A171" s="4" t="s">
        <v>2867</v>
      </c>
    </row>
    <row r="172" spans="1:7">
      <c r="A172" s="1" t="s">
        <v>2868</v>
      </c>
    </row>
    <row r="173" spans="1:7">
      <c r="A173" s="1" t="s">
        <v>2869</v>
      </c>
    </row>
    <row r="174" spans="1:7">
      <c r="A174" s="1" t="s">
        <v>2870</v>
      </c>
    </row>
    <row r="175" spans="1:7">
      <c r="A175" s="1" t="s">
        <v>2871</v>
      </c>
    </row>
  </sheetData>
  <pageMargins left="0.7" right="0.7" top="0.75" bottom="0.75" header="0.3" footer="0.3"/>
  <pageSetup paperSize="9" orientation="portrait" horizontalDpi="0" verticalDpi="0"/>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DBA0-DE97-054F-B25D-D1A3FAECC995}">
  <dimension ref="A1:L437"/>
  <sheetViews>
    <sheetView rightToLeft="1" zoomScale="160" zoomScaleNormal="160" workbookViewId="0">
      <selection activeCell="C433" sqref="C433"/>
    </sheetView>
  </sheetViews>
  <sheetFormatPr baseColWidth="10" defaultRowHeight="16"/>
  <cols>
    <col min="1" max="16384" width="10.83203125" style="1"/>
  </cols>
  <sheetData>
    <row r="1" spans="1:8">
      <c r="A1" s="16" t="s">
        <v>3822</v>
      </c>
      <c r="B1" s="16"/>
      <c r="C1" s="16"/>
      <c r="D1" s="16"/>
      <c r="E1" s="16"/>
      <c r="F1" s="16"/>
      <c r="G1" s="338"/>
      <c r="H1" s="339">
        <v>45791</v>
      </c>
    </row>
    <row r="3" spans="1:8">
      <c r="A3" s="16" t="s">
        <v>2873</v>
      </c>
      <c r="B3" s="2"/>
      <c r="C3" s="2"/>
      <c r="D3" s="2"/>
      <c r="E3" s="2"/>
      <c r="F3" s="2"/>
      <c r="G3" s="2"/>
      <c r="H3" s="2"/>
    </row>
    <row r="4" spans="1:8">
      <c r="A4" s="1" t="s">
        <v>2874</v>
      </c>
      <c r="H4" s="1" t="s">
        <v>2881</v>
      </c>
    </row>
    <row r="5" spans="1:8">
      <c r="A5" s="1" t="s">
        <v>2875</v>
      </c>
    </row>
    <row r="6" spans="1:8">
      <c r="A6" s="1" t="s">
        <v>2876</v>
      </c>
    </row>
    <row r="7" spans="1:8">
      <c r="A7" s="1" t="s">
        <v>2877</v>
      </c>
    </row>
    <row r="8" spans="1:8">
      <c r="A8" s="1" t="s">
        <v>2878</v>
      </c>
    </row>
    <row r="9" spans="1:8">
      <c r="A9" s="1" t="s">
        <v>2879</v>
      </c>
    </row>
    <row r="10" spans="1:8">
      <c r="A10" s="1" t="s">
        <v>2880</v>
      </c>
    </row>
    <row r="13" spans="1:8">
      <c r="E13" s="1" t="s">
        <v>3823</v>
      </c>
    </row>
    <row r="14" spans="1:8">
      <c r="E14" s="1" t="s">
        <v>3839</v>
      </c>
    </row>
    <row r="15" spans="1:8">
      <c r="E15" s="1" t="s">
        <v>3824</v>
      </c>
    </row>
    <row r="16" spans="1:8">
      <c r="E16" s="1" t="s">
        <v>3825</v>
      </c>
    </row>
    <row r="17" spans="5:8">
      <c r="E17" s="1" t="s">
        <v>3826</v>
      </c>
    </row>
    <row r="18" spans="5:8">
      <c r="E18" s="1" t="s">
        <v>3827</v>
      </c>
    </row>
    <row r="19" spans="5:8">
      <c r="E19" s="1" t="s">
        <v>3828</v>
      </c>
    </row>
    <row r="20" spans="5:8">
      <c r="E20" s="1" t="s">
        <v>3830</v>
      </c>
      <c r="H20" s="1" t="s">
        <v>3829</v>
      </c>
    </row>
    <row r="21" spans="5:8">
      <c r="E21" s="1" t="s">
        <v>3831</v>
      </c>
      <c r="H21" s="1" t="s">
        <v>3832</v>
      </c>
    </row>
    <row r="22" spans="5:8">
      <c r="E22" s="1" t="s">
        <v>3833</v>
      </c>
    </row>
    <row r="23" spans="5:8">
      <c r="H23" s="1" t="s">
        <v>3834</v>
      </c>
    </row>
    <row r="24" spans="5:8">
      <c r="E24" s="1" t="s">
        <v>3835</v>
      </c>
    </row>
    <row r="25" spans="5:8">
      <c r="E25" s="1" t="s">
        <v>3836</v>
      </c>
    </row>
    <row r="26" spans="5:8">
      <c r="E26" s="4" t="s">
        <v>3837</v>
      </c>
    </row>
    <row r="27" spans="5:8">
      <c r="E27" s="4" t="s">
        <v>3838</v>
      </c>
    </row>
    <row r="28" spans="5:8">
      <c r="E28" s="1" t="s">
        <v>3841</v>
      </c>
    </row>
    <row r="29" spans="5:8">
      <c r="E29" s="1" t="s">
        <v>3840</v>
      </c>
    </row>
    <row r="30" spans="5:8">
      <c r="E30" s="1" t="s">
        <v>3842</v>
      </c>
    </row>
    <row r="33" spans="1:12">
      <c r="A33" s="1" t="s">
        <v>3843</v>
      </c>
      <c r="G33" s="1" t="s">
        <v>3845</v>
      </c>
    </row>
    <row r="34" spans="1:12">
      <c r="A34" s="1" t="s">
        <v>3844</v>
      </c>
    </row>
    <row r="41" spans="1:12">
      <c r="L41" s="488" t="s">
        <v>2901</v>
      </c>
    </row>
    <row r="42" spans="1:12">
      <c r="L42" s="489"/>
    </row>
    <row r="47" spans="1:12">
      <c r="G47" s="76" t="s">
        <v>2904</v>
      </c>
      <c r="H47" s="1" t="s">
        <v>2902</v>
      </c>
      <c r="L47" s="1" t="s">
        <v>2903</v>
      </c>
    </row>
    <row r="48" spans="1:12">
      <c r="G48" s="76" t="s">
        <v>2904</v>
      </c>
      <c r="H48" s="1" t="s">
        <v>2877</v>
      </c>
      <c r="L48" s="1" t="s">
        <v>2903</v>
      </c>
    </row>
    <row r="49" spans="1:9">
      <c r="A49" s="4" t="s">
        <v>2917</v>
      </c>
      <c r="G49" s="76" t="s">
        <v>2904</v>
      </c>
      <c r="H49" s="1" t="s">
        <v>2878</v>
      </c>
    </row>
    <row r="50" spans="1:9">
      <c r="I50" s="1" t="s">
        <v>2905</v>
      </c>
    </row>
    <row r="51" spans="1:9">
      <c r="I51" s="1" t="s">
        <v>2906</v>
      </c>
    </row>
    <row r="52" spans="1:9">
      <c r="I52" s="1" t="s">
        <v>2907</v>
      </c>
    </row>
    <row r="53" spans="1:9">
      <c r="I53" s="1" t="s">
        <v>2908</v>
      </c>
    </row>
    <row r="54" spans="1:9">
      <c r="I54" s="1" t="s">
        <v>2909</v>
      </c>
    </row>
    <row r="55" spans="1:9">
      <c r="G55" s="76" t="s">
        <v>2904</v>
      </c>
      <c r="H55" s="1" t="s">
        <v>2879</v>
      </c>
    </row>
    <row r="56" spans="1:9">
      <c r="I56" s="1" t="s">
        <v>2910</v>
      </c>
    </row>
    <row r="57" spans="1:9">
      <c r="I57" s="1" t="s">
        <v>2911</v>
      </c>
    </row>
    <row r="58" spans="1:9">
      <c r="I58" s="1" t="s">
        <v>2912</v>
      </c>
    </row>
    <row r="59" spans="1:9">
      <c r="I59" s="1" t="s">
        <v>2913</v>
      </c>
    </row>
    <row r="60" spans="1:9">
      <c r="I60" s="1" t="s">
        <v>2914</v>
      </c>
    </row>
    <row r="61" spans="1:9">
      <c r="I61" s="1" t="s">
        <v>2915</v>
      </c>
    </row>
    <row r="62" spans="1:9">
      <c r="I62" s="1" t="s">
        <v>2916</v>
      </c>
    </row>
    <row r="64" spans="1:9">
      <c r="A64" s="16" t="s">
        <v>2872</v>
      </c>
      <c r="B64" s="16"/>
      <c r="C64" s="16"/>
      <c r="D64" s="16"/>
      <c r="E64" s="16"/>
      <c r="F64" s="16"/>
      <c r="G64" s="16"/>
      <c r="H64" s="16"/>
    </row>
    <row r="73" spans="1:8">
      <c r="A73" s="4" t="s">
        <v>2890</v>
      </c>
      <c r="B73" s="4"/>
      <c r="C73" s="4"/>
      <c r="D73" s="4"/>
      <c r="E73" s="4"/>
      <c r="F73" s="4"/>
      <c r="G73" s="4"/>
      <c r="H73" s="4"/>
    </row>
    <row r="74" spans="1:8">
      <c r="A74" s="4" t="s">
        <v>2891</v>
      </c>
      <c r="B74" s="4"/>
      <c r="C74" s="4"/>
      <c r="D74" s="4"/>
      <c r="E74" s="4"/>
      <c r="F74" s="4"/>
      <c r="G74" s="4"/>
      <c r="H74" s="4"/>
    </row>
    <row r="76" spans="1:8">
      <c r="A76" s="1" t="s">
        <v>2918</v>
      </c>
      <c r="G76" s="3" t="s">
        <v>2919</v>
      </c>
      <c r="H76" s="3" t="s">
        <v>2920</v>
      </c>
    </row>
    <row r="77" spans="1:8">
      <c r="A77" s="1" t="s">
        <v>2921</v>
      </c>
      <c r="G77" s="3" t="s">
        <v>1087</v>
      </c>
    </row>
    <row r="78" spans="1:8">
      <c r="A78" s="1" t="s">
        <v>2922</v>
      </c>
      <c r="G78" s="3" t="s">
        <v>2923</v>
      </c>
    </row>
    <row r="80" spans="1:8">
      <c r="A80" s="1" t="s">
        <v>2924</v>
      </c>
    </row>
    <row r="81" spans="1:9">
      <c r="A81" s="1" t="s">
        <v>2925</v>
      </c>
    </row>
    <row r="83" spans="1:9">
      <c r="A83" s="1" t="s">
        <v>2926</v>
      </c>
      <c r="B83" s="1" t="s">
        <v>2927</v>
      </c>
    </row>
    <row r="84" spans="1:9">
      <c r="A84" s="76" t="s">
        <v>2904</v>
      </c>
    </row>
    <row r="85" spans="1:9">
      <c r="A85" s="4"/>
      <c r="D85" s="1" t="s">
        <v>2887</v>
      </c>
      <c r="E85" s="3" t="s">
        <v>2930</v>
      </c>
      <c r="F85" s="1" t="s">
        <v>2887</v>
      </c>
    </row>
    <row r="86" spans="1:9">
      <c r="A86" s="4"/>
      <c r="D86" s="1" t="s">
        <v>2928</v>
      </c>
      <c r="F86" s="1" t="s">
        <v>2929</v>
      </c>
    </row>
    <row r="87" spans="1:9">
      <c r="A87" s="4"/>
    </row>
    <row r="88" spans="1:9">
      <c r="A88" s="16" t="s">
        <v>2872</v>
      </c>
      <c r="B88" s="16"/>
      <c r="C88" s="16"/>
      <c r="D88" s="16"/>
      <c r="E88" s="16"/>
      <c r="F88" s="16"/>
      <c r="G88" s="16"/>
      <c r="H88" s="16"/>
    </row>
    <row r="96" spans="1:9">
      <c r="A96" s="1" t="s">
        <v>2894</v>
      </c>
      <c r="E96" s="109"/>
      <c r="F96" s="109" t="s">
        <v>2931</v>
      </c>
      <c r="G96" s="109"/>
      <c r="H96" s="109"/>
      <c r="I96" s="109"/>
    </row>
    <row r="97" spans="1:9">
      <c r="E97" s="109"/>
      <c r="F97" s="109" t="s">
        <v>2932</v>
      </c>
      <c r="G97" s="109"/>
      <c r="H97" s="109"/>
      <c r="I97" s="109"/>
    </row>
    <row r="98" spans="1:9">
      <c r="A98" s="109"/>
      <c r="B98" s="109"/>
      <c r="C98" s="109"/>
      <c r="D98" s="109"/>
      <c r="E98" s="109"/>
      <c r="F98" s="109" t="s">
        <v>2933</v>
      </c>
      <c r="G98" s="109"/>
      <c r="H98" s="109"/>
      <c r="I98" s="109"/>
    </row>
    <row r="99" spans="1:9">
      <c r="A99" s="109"/>
      <c r="B99" s="109"/>
      <c r="C99" s="109"/>
      <c r="D99" s="109"/>
      <c r="E99" s="109"/>
      <c r="F99" s="109" t="s">
        <v>2934</v>
      </c>
      <c r="G99" s="109"/>
      <c r="H99" s="109"/>
      <c r="I99" s="109"/>
    </row>
    <row r="100" spans="1:9">
      <c r="A100" s="109"/>
      <c r="B100" s="109"/>
      <c r="C100" s="109"/>
      <c r="D100" s="109"/>
      <c r="E100" s="109"/>
      <c r="F100" s="109"/>
      <c r="G100" s="109"/>
      <c r="H100" s="109"/>
      <c r="I100" s="109"/>
    </row>
    <row r="101" spans="1:9">
      <c r="A101" s="109"/>
      <c r="B101" s="109"/>
      <c r="C101" s="109"/>
      <c r="D101" s="109"/>
      <c r="E101" s="109"/>
      <c r="F101" s="109"/>
      <c r="G101" s="109"/>
      <c r="H101" s="109"/>
      <c r="I101" s="109"/>
    </row>
    <row r="102" spans="1:9">
      <c r="A102" s="109"/>
      <c r="B102" s="109"/>
      <c r="C102" s="109"/>
      <c r="D102" s="109"/>
      <c r="E102" s="109"/>
      <c r="F102" s="109" t="s">
        <v>2774</v>
      </c>
      <c r="G102" s="109"/>
      <c r="H102" s="109"/>
      <c r="I102" s="109"/>
    </row>
    <row r="103" spans="1:9">
      <c r="A103" s="109"/>
      <c r="B103" s="109"/>
      <c r="C103" s="109"/>
      <c r="D103" s="109"/>
      <c r="E103" s="109"/>
      <c r="F103" s="109" t="s">
        <v>2935</v>
      </c>
      <c r="G103" s="109"/>
      <c r="H103" s="109"/>
      <c r="I103" s="109"/>
    </row>
    <row r="104" spans="1:9">
      <c r="A104" s="109"/>
      <c r="B104" s="109"/>
      <c r="C104" s="109"/>
      <c r="D104" s="109"/>
      <c r="E104" s="109"/>
      <c r="F104" s="109"/>
      <c r="G104" s="109"/>
      <c r="H104" s="109"/>
      <c r="I104" s="109"/>
    </row>
    <row r="105" spans="1:9">
      <c r="A105" s="109"/>
      <c r="B105" s="109"/>
      <c r="C105" s="109"/>
      <c r="D105" s="109"/>
      <c r="E105" s="109"/>
      <c r="F105" s="109" t="s">
        <v>2936</v>
      </c>
      <c r="G105" s="109"/>
      <c r="H105" s="109"/>
      <c r="I105" s="109"/>
    </row>
    <row r="106" spans="1:9">
      <c r="A106" s="109"/>
      <c r="B106" s="109"/>
      <c r="C106" s="109"/>
      <c r="D106" s="109"/>
      <c r="E106" s="109"/>
      <c r="F106" s="109" t="s">
        <v>2937</v>
      </c>
      <c r="G106" s="109"/>
      <c r="H106" s="109"/>
      <c r="I106" s="109"/>
    </row>
    <row r="107" spans="1:9">
      <c r="A107" s="109"/>
      <c r="B107" s="109"/>
      <c r="C107" s="109"/>
      <c r="D107" s="109"/>
      <c r="E107" s="109"/>
      <c r="F107" s="109"/>
      <c r="G107" s="109"/>
      <c r="H107" s="109"/>
      <c r="I107" s="109"/>
    </row>
    <row r="108" spans="1:9">
      <c r="A108" s="109"/>
      <c r="B108" s="109"/>
      <c r="C108" s="109"/>
      <c r="D108" s="109"/>
      <c r="E108" s="109"/>
      <c r="F108" s="76" t="s">
        <v>1432</v>
      </c>
    </row>
    <row r="109" spans="1:9">
      <c r="A109" s="109"/>
      <c r="B109" s="109"/>
      <c r="C109" s="109"/>
      <c r="D109" s="109"/>
      <c r="E109" s="109"/>
    </row>
    <row r="110" spans="1:9">
      <c r="A110" s="109"/>
      <c r="B110" s="109"/>
      <c r="C110" s="109"/>
      <c r="D110" s="109"/>
      <c r="E110" s="109"/>
    </row>
    <row r="111" spans="1:9">
      <c r="A111" s="1" t="s">
        <v>2939</v>
      </c>
    </row>
    <row r="113" spans="1:6">
      <c r="A113" s="344" t="s">
        <v>2883</v>
      </c>
      <c r="B113" s="344" t="s">
        <v>2882</v>
      </c>
      <c r="C113" s="344" t="s">
        <v>1504</v>
      </c>
      <c r="D113" s="344" t="s">
        <v>2885</v>
      </c>
      <c r="E113" s="344" t="s">
        <v>2886</v>
      </c>
      <c r="F113" s="344" t="s">
        <v>2887</v>
      </c>
    </row>
    <row r="114" spans="1:6">
      <c r="A114" s="86" t="s">
        <v>1511</v>
      </c>
      <c r="B114" s="459"/>
      <c r="C114" s="459"/>
      <c r="D114" s="86"/>
      <c r="E114" s="459"/>
      <c r="F114" s="86"/>
    </row>
    <row r="115" spans="1:6">
      <c r="A115" s="86" t="s">
        <v>2884</v>
      </c>
      <c r="B115" s="490"/>
      <c r="C115" s="490"/>
      <c r="D115" s="86"/>
      <c r="E115" s="490"/>
      <c r="F115" s="86"/>
    </row>
    <row r="116" spans="1:6">
      <c r="A116" s="86" t="s">
        <v>1517</v>
      </c>
      <c r="B116" s="460"/>
      <c r="C116" s="460"/>
      <c r="D116" s="86"/>
      <c r="E116" s="460"/>
      <c r="F116" s="86"/>
    </row>
    <row r="118" spans="1:6">
      <c r="A118" s="1" t="s">
        <v>2938</v>
      </c>
    </row>
    <row r="120" spans="1:6">
      <c r="A120" s="344" t="s">
        <v>2883</v>
      </c>
      <c r="B120" s="344" t="s">
        <v>2882</v>
      </c>
      <c r="C120" s="344" t="s">
        <v>1504</v>
      </c>
      <c r="D120" s="344" t="s">
        <v>2885</v>
      </c>
      <c r="E120" s="344" t="s">
        <v>2886</v>
      </c>
      <c r="F120" s="344" t="s">
        <v>2887</v>
      </c>
    </row>
    <row r="121" spans="1:6">
      <c r="A121" s="86" t="s">
        <v>1511</v>
      </c>
      <c r="B121" s="459"/>
      <c r="C121" s="459"/>
      <c r="D121" s="86"/>
      <c r="E121" s="459"/>
      <c r="F121" s="86"/>
    </row>
    <row r="122" spans="1:6">
      <c r="A122" s="86" t="s">
        <v>2884</v>
      </c>
      <c r="B122" s="490"/>
      <c r="C122" s="490"/>
      <c r="D122" s="86"/>
      <c r="E122" s="490"/>
      <c r="F122" s="86"/>
    </row>
    <row r="123" spans="1:6">
      <c r="A123" s="86" t="s">
        <v>1517</v>
      </c>
      <c r="B123" s="460"/>
      <c r="C123" s="460"/>
      <c r="D123" s="86"/>
      <c r="E123" s="460"/>
      <c r="F123" s="86"/>
    </row>
    <row r="125" spans="1:6">
      <c r="A125" s="1" t="s">
        <v>2940</v>
      </c>
    </row>
    <row r="127" spans="1:6">
      <c r="A127" s="344" t="s">
        <v>2883</v>
      </c>
      <c r="B127" s="344" t="s">
        <v>2895</v>
      </c>
      <c r="C127" s="344" t="s">
        <v>1504</v>
      </c>
      <c r="D127" s="344" t="s">
        <v>2885</v>
      </c>
      <c r="E127" s="344" t="s">
        <v>2886</v>
      </c>
      <c r="F127" s="344" t="s">
        <v>2896</v>
      </c>
    </row>
    <row r="128" spans="1:6">
      <c r="A128" s="86" t="s">
        <v>1511</v>
      </c>
      <c r="B128" s="459"/>
      <c r="C128" s="459"/>
      <c r="D128" s="86"/>
      <c r="E128" s="459"/>
      <c r="F128" s="86"/>
    </row>
    <row r="129" spans="1:8">
      <c r="A129" s="86" t="s">
        <v>2884</v>
      </c>
      <c r="B129" s="490"/>
      <c r="C129" s="490"/>
      <c r="D129" s="86"/>
      <c r="E129" s="490"/>
      <c r="F129" s="86"/>
    </row>
    <row r="130" spans="1:8">
      <c r="A130" s="86" t="s">
        <v>1517</v>
      </c>
      <c r="B130" s="460"/>
      <c r="C130" s="460"/>
      <c r="D130" s="86"/>
      <c r="E130" s="460"/>
      <c r="F130" s="86"/>
    </row>
    <row r="135" spans="1:8">
      <c r="A135" s="16" t="s">
        <v>2892</v>
      </c>
      <c r="B135" s="16"/>
      <c r="C135" s="16"/>
      <c r="D135" s="16"/>
      <c r="E135" s="16"/>
      <c r="F135" s="16"/>
      <c r="G135" s="16"/>
      <c r="H135" s="16"/>
    </row>
    <row r="143" spans="1:8">
      <c r="A143" s="1" t="s">
        <v>2893</v>
      </c>
    </row>
    <row r="145" spans="1:3">
      <c r="A145" s="1" t="s">
        <v>2951</v>
      </c>
    </row>
    <row r="147" spans="1:3">
      <c r="B147" s="1" t="s">
        <v>2952</v>
      </c>
    </row>
    <row r="148" spans="1:3">
      <c r="C148" s="1" t="s">
        <v>2953</v>
      </c>
    </row>
    <row r="149" spans="1:3">
      <c r="B149" s="345" t="s">
        <v>2954</v>
      </c>
      <c r="C149" s="1" t="s">
        <v>2955</v>
      </c>
    </row>
    <row r="151" spans="1:3">
      <c r="B151" s="1" t="s">
        <v>2956</v>
      </c>
    </row>
    <row r="152" spans="1:3">
      <c r="B152" s="1" t="s">
        <v>2957</v>
      </c>
    </row>
    <row r="153" spans="1:3">
      <c r="B153" s="1" t="s">
        <v>2958</v>
      </c>
    </row>
    <row r="154" spans="1:3">
      <c r="B154" s="1" t="s">
        <v>2959</v>
      </c>
    </row>
    <row r="156" spans="1:3">
      <c r="B156" s="1" t="s">
        <v>2960</v>
      </c>
    </row>
    <row r="158" spans="1:3">
      <c r="A158" s="76" t="s">
        <v>570</v>
      </c>
      <c r="B158" s="1" t="s">
        <v>2961</v>
      </c>
    </row>
    <row r="159" spans="1:3">
      <c r="B159" s="1" t="s">
        <v>2962</v>
      </c>
    </row>
    <row r="160" spans="1:3">
      <c r="B160" s="1" t="s">
        <v>2963</v>
      </c>
    </row>
    <row r="161" spans="1:8">
      <c r="B161" s="1" t="s">
        <v>2964</v>
      </c>
    </row>
    <row r="163" spans="1:8">
      <c r="A163" s="16" t="s">
        <v>2892</v>
      </c>
      <c r="B163" s="2"/>
      <c r="C163" s="2"/>
      <c r="D163" s="2"/>
      <c r="E163" s="2"/>
      <c r="F163" s="2"/>
      <c r="G163" s="2"/>
      <c r="H163" s="2"/>
    </row>
    <row r="173" spans="1:8">
      <c r="A173" s="1" t="s">
        <v>2888</v>
      </c>
    </row>
    <row r="174" spans="1:8">
      <c r="F174" s="1" t="s">
        <v>2968</v>
      </c>
    </row>
    <row r="175" spans="1:8">
      <c r="F175" s="1" t="s">
        <v>2965</v>
      </c>
    </row>
    <row r="176" spans="1:8">
      <c r="F176" s="1" t="s">
        <v>2966</v>
      </c>
    </row>
    <row r="177" spans="6:9">
      <c r="F177" s="1" t="s">
        <v>2967</v>
      </c>
    </row>
    <row r="179" spans="6:9">
      <c r="F179" s="1" t="s">
        <v>2969</v>
      </c>
    </row>
    <row r="181" spans="6:9">
      <c r="F181" s="1" t="s">
        <v>2970</v>
      </c>
    </row>
    <row r="183" spans="6:9">
      <c r="F183" s="1" t="s">
        <v>2971</v>
      </c>
    </row>
    <row r="186" spans="6:9">
      <c r="G186" s="43" t="s">
        <v>2972</v>
      </c>
      <c r="H186" s="3" t="s">
        <v>2950</v>
      </c>
      <c r="I186" s="3" t="s">
        <v>2975</v>
      </c>
    </row>
    <row r="187" spans="6:9">
      <c r="G187" s="43" t="s">
        <v>2973</v>
      </c>
      <c r="H187" s="3" t="s">
        <v>1618</v>
      </c>
      <c r="I187" s="3" t="s">
        <v>2976</v>
      </c>
    </row>
    <row r="188" spans="6:9">
      <c r="G188" s="3"/>
      <c r="H188" s="3" t="s">
        <v>2974</v>
      </c>
    </row>
    <row r="190" spans="6:9">
      <c r="G190" s="347" t="s">
        <v>2980</v>
      </c>
    </row>
    <row r="192" spans="6:9">
      <c r="F192" s="1" t="s">
        <v>2977</v>
      </c>
    </row>
    <row r="193" spans="1:8">
      <c r="F193" s="1" t="s">
        <v>2978</v>
      </c>
    </row>
    <row r="194" spans="1:8">
      <c r="F194" s="1" t="s">
        <v>2979</v>
      </c>
    </row>
    <row r="196" spans="1:8">
      <c r="A196" s="1" t="s">
        <v>2981</v>
      </c>
    </row>
    <row r="197" spans="1:8">
      <c r="A197" s="1" t="s">
        <v>2940</v>
      </c>
    </row>
    <row r="199" spans="1:8">
      <c r="A199" s="344" t="s">
        <v>2883</v>
      </c>
      <c r="B199" s="344" t="s">
        <v>2895</v>
      </c>
      <c r="C199" s="344" t="s">
        <v>1504</v>
      </c>
      <c r="D199" s="344" t="s">
        <v>2885</v>
      </c>
      <c r="E199" s="344" t="s">
        <v>2886</v>
      </c>
      <c r="F199" s="344" t="s">
        <v>2896</v>
      </c>
    </row>
    <row r="200" spans="1:8">
      <c r="A200" s="86" t="s">
        <v>1511</v>
      </c>
      <c r="B200" s="459"/>
      <c r="C200" s="459"/>
      <c r="D200" s="86"/>
      <c r="E200" s="459"/>
      <c r="F200" s="86"/>
    </row>
    <row r="201" spans="1:8">
      <c r="A201" s="86" t="s">
        <v>2884</v>
      </c>
      <c r="B201" s="490"/>
      <c r="C201" s="490"/>
      <c r="D201" s="86"/>
      <c r="E201" s="490"/>
      <c r="F201" s="86"/>
    </row>
    <row r="202" spans="1:8">
      <c r="A202" s="86" t="s">
        <v>1517</v>
      </c>
      <c r="B202" s="460"/>
      <c r="C202" s="460"/>
      <c r="D202" s="86"/>
      <c r="E202" s="460"/>
      <c r="F202" s="86"/>
    </row>
    <row r="205" spans="1:8">
      <c r="A205" s="16" t="s">
        <v>2892</v>
      </c>
      <c r="B205" s="2"/>
      <c r="C205" s="2"/>
      <c r="D205" s="2"/>
      <c r="E205" s="2"/>
      <c r="F205" s="2"/>
      <c r="G205" s="2"/>
      <c r="H205" s="2"/>
    </row>
    <row r="213" spans="1:6">
      <c r="A213" s="1" t="s">
        <v>2897</v>
      </c>
    </row>
    <row r="214" spans="1:6">
      <c r="A214" s="1" t="s">
        <v>2898</v>
      </c>
    </row>
    <row r="216" spans="1:6">
      <c r="A216" s="1" t="s">
        <v>341</v>
      </c>
    </row>
    <row r="218" spans="1:6">
      <c r="A218" s="1" t="s">
        <v>2941</v>
      </c>
    </row>
    <row r="219" spans="1:6">
      <c r="E219" s="1" t="s">
        <v>2942</v>
      </c>
    </row>
    <row r="220" spans="1:6">
      <c r="E220" s="1" t="s">
        <v>2943</v>
      </c>
    </row>
    <row r="222" spans="1:6">
      <c r="A222" s="4" t="s">
        <v>2944</v>
      </c>
    </row>
    <row r="223" spans="1:6">
      <c r="A223" s="344" t="s">
        <v>2883</v>
      </c>
      <c r="B223" s="344" t="s">
        <v>2882</v>
      </c>
      <c r="C223" s="344" t="s">
        <v>1504</v>
      </c>
      <c r="D223" s="344" t="s">
        <v>2885</v>
      </c>
      <c r="E223" s="344" t="s">
        <v>2886</v>
      </c>
      <c r="F223" s="344" t="s">
        <v>2887</v>
      </c>
    </row>
    <row r="224" spans="1:6">
      <c r="A224" s="86" t="s">
        <v>1511</v>
      </c>
      <c r="B224" s="459"/>
      <c r="C224" s="459"/>
      <c r="D224" s="86"/>
      <c r="E224" s="459"/>
      <c r="F224" s="86"/>
    </row>
    <row r="225" spans="1:8">
      <c r="A225" s="86" t="s">
        <v>2884</v>
      </c>
      <c r="B225" s="490"/>
      <c r="C225" s="490"/>
      <c r="D225" s="86"/>
      <c r="E225" s="490"/>
      <c r="F225" s="86"/>
      <c r="G225" s="76" t="s">
        <v>1818</v>
      </c>
      <c r="H225" s="1" t="s">
        <v>2945</v>
      </c>
    </row>
    <row r="226" spans="1:8">
      <c r="A226" s="86" t="s">
        <v>1517</v>
      </c>
      <c r="B226" s="460"/>
      <c r="C226" s="460"/>
      <c r="D226" s="86"/>
      <c r="E226" s="460"/>
      <c r="F226" s="86"/>
      <c r="G226" s="1" t="s">
        <v>2949</v>
      </c>
      <c r="H226" s="1" t="s">
        <v>2946</v>
      </c>
    </row>
    <row r="227" spans="1:8">
      <c r="G227" s="1" t="s">
        <v>2949</v>
      </c>
      <c r="H227" s="1" t="s">
        <v>2947</v>
      </c>
    </row>
    <row r="228" spans="1:8">
      <c r="D228" s="1" t="s">
        <v>2950</v>
      </c>
      <c r="G228" s="1" t="s">
        <v>2949</v>
      </c>
      <c r="H228" s="1" t="s">
        <v>2948</v>
      </c>
    </row>
    <row r="236" spans="1:8">
      <c r="A236" s="16" t="s">
        <v>2899</v>
      </c>
      <c r="B236" s="2"/>
      <c r="C236" s="2"/>
      <c r="D236" s="2"/>
      <c r="E236" s="2"/>
      <c r="F236" s="2"/>
      <c r="G236" s="2"/>
      <c r="H236" s="2"/>
    </row>
    <row r="246" spans="1:9">
      <c r="A246" s="1" t="s">
        <v>341</v>
      </c>
    </row>
    <row r="247" spans="1:9">
      <c r="A247" s="1" t="s">
        <v>2982</v>
      </c>
    </row>
    <row r="248" spans="1:9">
      <c r="A248" s="1" t="s">
        <v>2983</v>
      </c>
      <c r="E248" s="76" t="s">
        <v>1432</v>
      </c>
    </row>
    <row r="251" spans="1:9">
      <c r="A251" s="1" t="s">
        <v>2889</v>
      </c>
    </row>
    <row r="252" spans="1:9">
      <c r="I252" s="1" t="s">
        <v>2984</v>
      </c>
    </row>
    <row r="258" spans="1:9">
      <c r="I258" s="1" t="s">
        <v>2985</v>
      </c>
    </row>
    <row r="259" spans="1:9">
      <c r="F259" s="488" t="s">
        <v>2901</v>
      </c>
      <c r="I259" s="1" t="s">
        <v>2986</v>
      </c>
    </row>
    <row r="260" spans="1:9">
      <c r="F260" s="489"/>
      <c r="I260" s="1" t="s">
        <v>2987</v>
      </c>
    </row>
    <row r="261" spans="1:9">
      <c r="I261" s="1" t="s">
        <v>2988</v>
      </c>
    </row>
    <row r="262" spans="1:9">
      <c r="I262" s="1" t="s">
        <v>2989</v>
      </c>
    </row>
    <row r="263" spans="1:9">
      <c r="I263" s="1" t="s">
        <v>2990</v>
      </c>
    </row>
    <row r="267" spans="1:9">
      <c r="A267" s="16" t="s">
        <v>2899</v>
      </c>
      <c r="B267" s="16"/>
      <c r="C267" s="16"/>
      <c r="D267" s="16"/>
      <c r="E267" s="16"/>
      <c r="F267" s="16"/>
      <c r="G267" s="16"/>
      <c r="H267" s="16"/>
    </row>
    <row r="276" spans="1:8">
      <c r="A276" s="1" t="s">
        <v>2991</v>
      </c>
    </row>
    <row r="277" spans="1:8">
      <c r="A277" s="344" t="s">
        <v>2883</v>
      </c>
      <c r="B277" s="344" t="s">
        <v>2882</v>
      </c>
      <c r="C277" s="344" t="s">
        <v>1504</v>
      </c>
      <c r="D277" s="344" t="s">
        <v>2885</v>
      </c>
      <c r="E277" s="344" t="s">
        <v>2886</v>
      </c>
      <c r="F277" s="344" t="s">
        <v>2887</v>
      </c>
    </row>
    <row r="278" spans="1:8">
      <c r="A278" s="86" t="s">
        <v>1511</v>
      </c>
      <c r="B278" s="459"/>
      <c r="C278" s="459"/>
      <c r="D278" s="86"/>
      <c r="E278" s="459"/>
      <c r="F278" s="348"/>
    </row>
    <row r="279" spans="1:8">
      <c r="A279" s="86" t="s">
        <v>2884</v>
      </c>
      <c r="B279" s="490"/>
      <c r="C279" s="490"/>
      <c r="D279" s="86"/>
      <c r="E279" s="490"/>
      <c r="F279" s="86"/>
    </row>
    <row r="280" spans="1:8">
      <c r="A280" s="86" t="s">
        <v>1517</v>
      </c>
      <c r="B280" s="460"/>
      <c r="C280" s="460"/>
      <c r="D280" s="86"/>
      <c r="E280" s="460"/>
      <c r="F280" s="86"/>
    </row>
    <row r="282" spans="1:8">
      <c r="A282" s="76" t="s">
        <v>2992</v>
      </c>
    </row>
    <row r="285" spans="1:8">
      <c r="A285" s="16" t="s">
        <v>2899</v>
      </c>
      <c r="B285" s="16"/>
      <c r="C285" s="16"/>
      <c r="D285" s="16"/>
      <c r="E285" s="16"/>
      <c r="F285" s="16"/>
      <c r="G285" s="16"/>
      <c r="H285" s="16"/>
    </row>
    <row r="298" spans="1:2">
      <c r="A298" s="1" t="s">
        <v>341</v>
      </c>
    </row>
    <row r="300" spans="1:2">
      <c r="A300" s="1" t="s">
        <v>2993</v>
      </c>
    </row>
    <row r="302" spans="1:2">
      <c r="A302" s="1" t="s">
        <v>2994</v>
      </c>
    </row>
    <row r="303" spans="1:2">
      <c r="B303" s="1" t="s">
        <v>2995</v>
      </c>
    </row>
    <row r="304" spans="1:2">
      <c r="B304" s="1" t="s">
        <v>2996</v>
      </c>
    </row>
    <row r="305" spans="1:8">
      <c r="B305" s="4" t="s">
        <v>2997</v>
      </c>
    </row>
    <row r="307" spans="1:8">
      <c r="A307" s="1" t="s">
        <v>2998</v>
      </c>
    </row>
    <row r="308" spans="1:8">
      <c r="A308" s="1" t="s">
        <v>2999</v>
      </c>
    </row>
    <row r="309" spans="1:8">
      <c r="A309" s="1" t="s">
        <v>3000</v>
      </c>
    </row>
    <row r="310" spans="1:8">
      <c r="A310" s="1" t="s">
        <v>3001</v>
      </c>
    </row>
    <row r="312" spans="1:8">
      <c r="A312" s="1" t="s">
        <v>3002</v>
      </c>
    </row>
    <row r="314" spans="1:8">
      <c r="A314" s="1" t="s">
        <v>3003</v>
      </c>
    </row>
    <row r="317" spans="1:8">
      <c r="A317" s="16" t="s">
        <v>2900</v>
      </c>
      <c r="B317" s="16"/>
      <c r="C317" s="16"/>
      <c r="D317" s="16"/>
      <c r="E317" s="16"/>
      <c r="F317" s="16"/>
      <c r="G317" s="16"/>
      <c r="H317" s="16"/>
    </row>
    <row r="320" spans="1:8">
      <c r="H320" s="1" t="s">
        <v>3863</v>
      </c>
    </row>
    <row r="321" spans="1:10">
      <c r="H321" s="1" t="s">
        <v>3864</v>
      </c>
    </row>
    <row r="322" spans="1:10">
      <c r="H322" s="1" t="s">
        <v>3865</v>
      </c>
    </row>
    <row r="325" spans="1:10">
      <c r="A325" s="1" t="s">
        <v>3846</v>
      </c>
      <c r="E325" s="1" t="s">
        <v>3847</v>
      </c>
      <c r="I325" s="1" t="s">
        <v>3848</v>
      </c>
    </row>
    <row r="335" spans="1:10">
      <c r="E335" s="1" t="s">
        <v>3849</v>
      </c>
      <c r="J335" s="1" t="s">
        <v>3853</v>
      </c>
    </row>
    <row r="336" spans="1:10">
      <c r="E336" s="1" t="s">
        <v>3850</v>
      </c>
      <c r="J336" s="1" t="s">
        <v>3854</v>
      </c>
    </row>
    <row r="337" spans="5:11">
      <c r="E337" s="1" t="s">
        <v>3851</v>
      </c>
      <c r="J337" s="1" t="s">
        <v>3855</v>
      </c>
    </row>
    <row r="338" spans="5:11">
      <c r="E338" s="1" t="s">
        <v>3852</v>
      </c>
      <c r="J338" s="1" t="s">
        <v>3856</v>
      </c>
    </row>
    <row r="339" spans="5:11">
      <c r="J339" s="1" t="s">
        <v>3857</v>
      </c>
    </row>
    <row r="340" spans="5:11">
      <c r="J340" s="1" t="s">
        <v>3858</v>
      </c>
    </row>
    <row r="345" spans="5:11">
      <c r="I345" s="4" t="s">
        <v>3859</v>
      </c>
      <c r="J345" s="4"/>
      <c r="K345" s="4"/>
    </row>
    <row r="346" spans="5:11">
      <c r="I346" s="4" t="s">
        <v>3860</v>
      </c>
      <c r="J346" s="4"/>
      <c r="K346" s="4"/>
    </row>
    <row r="348" spans="5:11">
      <c r="F348" s="4" t="s">
        <v>3861</v>
      </c>
      <c r="G348" s="4"/>
      <c r="H348" s="4"/>
      <c r="I348" s="4"/>
      <c r="J348" s="4"/>
      <c r="K348" s="4"/>
    </row>
    <row r="349" spans="5:11">
      <c r="F349" s="4" t="s">
        <v>3862</v>
      </c>
      <c r="G349" s="4"/>
      <c r="H349" s="4"/>
      <c r="I349" s="4"/>
      <c r="J349" s="4"/>
      <c r="K349" s="4"/>
    </row>
    <row r="355" spans="1:9">
      <c r="A355" s="16" t="s">
        <v>2900</v>
      </c>
      <c r="B355" s="16"/>
      <c r="C355" s="16"/>
      <c r="D355" s="16"/>
      <c r="E355" s="16"/>
      <c r="F355" s="16"/>
      <c r="G355" s="16"/>
      <c r="H355" s="16"/>
    </row>
    <row r="363" spans="1:9">
      <c r="A363" s="1" t="s">
        <v>3846</v>
      </c>
      <c r="E363" s="1" t="s">
        <v>3866</v>
      </c>
    </row>
    <row r="365" spans="1:9">
      <c r="I365" s="1" t="s">
        <v>3867</v>
      </c>
    </row>
    <row r="366" spans="1:9">
      <c r="I366" s="1" t="s">
        <v>3868</v>
      </c>
    </row>
    <row r="368" spans="1:9">
      <c r="I368" s="1" t="s">
        <v>3869</v>
      </c>
    </row>
    <row r="369" spans="1:9">
      <c r="I369" s="1" t="s">
        <v>3870</v>
      </c>
    </row>
    <row r="370" spans="1:9">
      <c r="I370" s="1" t="s">
        <v>3871</v>
      </c>
    </row>
    <row r="373" spans="1:9">
      <c r="D373" s="1" t="s">
        <v>3875</v>
      </c>
      <c r="I373" s="1" t="s">
        <v>3872</v>
      </c>
    </row>
    <row r="374" spans="1:9">
      <c r="D374" s="1" t="s">
        <v>3876</v>
      </c>
      <c r="I374" s="1" t="s">
        <v>3873</v>
      </c>
    </row>
    <row r="375" spans="1:9">
      <c r="D375" s="1" t="s">
        <v>3877</v>
      </c>
      <c r="I375" s="1" t="s">
        <v>3874</v>
      </c>
    </row>
    <row r="376" spans="1:9">
      <c r="A376" s="1" t="s">
        <v>3880</v>
      </c>
    </row>
    <row r="377" spans="1:9">
      <c r="A377" s="1" t="s">
        <v>3881</v>
      </c>
    </row>
    <row r="378" spans="1:9">
      <c r="D378" s="1" t="s">
        <v>3878</v>
      </c>
    </row>
    <row r="379" spans="1:9">
      <c r="B379" s="4" t="s">
        <v>3882</v>
      </c>
      <c r="D379" s="1" t="s">
        <v>3876</v>
      </c>
    </row>
    <row r="380" spans="1:9">
      <c r="B380" s="4" t="s">
        <v>3883</v>
      </c>
      <c r="D380" s="1" t="s">
        <v>3879</v>
      </c>
    </row>
    <row r="384" spans="1:9">
      <c r="A384" s="16" t="s">
        <v>2900</v>
      </c>
      <c r="B384" s="16"/>
      <c r="C384" s="16"/>
      <c r="D384" s="16"/>
      <c r="E384" s="16"/>
      <c r="F384" s="16"/>
      <c r="G384" s="16"/>
      <c r="H384" s="16"/>
    </row>
    <row r="398" spans="1:9">
      <c r="A398" s="1" t="s">
        <v>3884</v>
      </c>
      <c r="C398" s="1" t="s">
        <v>1213</v>
      </c>
      <c r="E398" s="1" t="s">
        <v>3887</v>
      </c>
    </row>
    <row r="399" spans="1:9">
      <c r="A399" s="1" t="s">
        <v>3885</v>
      </c>
      <c r="C399" s="80">
        <v>28000</v>
      </c>
      <c r="E399" s="1" t="s">
        <v>3888</v>
      </c>
      <c r="G399" s="80">
        <f>C399+2000</f>
        <v>30000</v>
      </c>
      <c r="I399" s="1" t="s">
        <v>3889</v>
      </c>
    </row>
    <row r="400" spans="1:9">
      <c r="A400" s="1" t="s">
        <v>3886</v>
      </c>
      <c r="C400" s="80">
        <v>150000</v>
      </c>
      <c r="E400" s="1" t="s">
        <v>3890</v>
      </c>
      <c r="G400" s="17" t="s">
        <v>33</v>
      </c>
    </row>
    <row r="401" spans="1:9">
      <c r="A401" s="1" t="s">
        <v>3892</v>
      </c>
      <c r="C401" s="80">
        <f>C399*C400</f>
        <v>4200000000</v>
      </c>
      <c r="E401" s="1" t="s">
        <v>3892</v>
      </c>
      <c r="G401" s="17" t="s">
        <v>3893</v>
      </c>
    </row>
    <row r="403" spans="1:9">
      <c r="E403" s="1" t="s">
        <v>3894</v>
      </c>
      <c r="G403" s="80">
        <f>C401+300000000</f>
        <v>4500000000</v>
      </c>
      <c r="H403" s="17" t="s">
        <v>3891</v>
      </c>
      <c r="I403" s="1" t="s">
        <v>3895</v>
      </c>
    </row>
    <row r="405" spans="1:9">
      <c r="G405" s="1" t="s">
        <v>3896</v>
      </c>
    </row>
    <row r="406" spans="1:9">
      <c r="G406" s="1" t="s">
        <v>3897</v>
      </c>
    </row>
    <row r="408" spans="1:9">
      <c r="A408" s="1" t="s">
        <v>3898</v>
      </c>
    </row>
    <row r="409" spans="1:9">
      <c r="A409" s="1" t="s">
        <v>3899</v>
      </c>
    </row>
    <row r="411" spans="1:9">
      <c r="A411" s="1" t="s">
        <v>3900</v>
      </c>
    </row>
    <row r="412" spans="1:9">
      <c r="A412" s="1" t="s">
        <v>3901</v>
      </c>
    </row>
    <row r="414" spans="1:9">
      <c r="A414" s="1" t="s">
        <v>3902</v>
      </c>
    </row>
    <row r="415" spans="1:9">
      <c r="A415" s="1" t="s">
        <v>3903</v>
      </c>
    </row>
    <row r="417" spans="1:8">
      <c r="A417" s="1" t="s">
        <v>3904</v>
      </c>
    </row>
    <row r="423" spans="1:8">
      <c r="H423" s="1" t="s">
        <v>3905</v>
      </c>
    </row>
    <row r="424" spans="1:8">
      <c r="H424" s="1" t="s">
        <v>3906</v>
      </c>
    </row>
    <row r="425" spans="1:8">
      <c r="H425" s="1" t="s">
        <v>3907</v>
      </c>
    </row>
    <row r="426" spans="1:8">
      <c r="H426" s="1" t="s">
        <v>3908</v>
      </c>
    </row>
    <row r="428" spans="1:8">
      <c r="H428" s="1" t="s">
        <v>3909</v>
      </c>
    </row>
    <row r="429" spans="1:8">
      <c r="H429" s="1" t="s">
        <v>3910</v>
      </c>
    </row>
    <row r="430" spans="1:8">
      <c r="H430" s="1" t="s">
        <v>3911</v>
      </c>
    </row>
    <row r="431" spans="1:8">
      <c r="H431" s="1" t="s">
        <v>3912</v>
      </c>
    </row>
    <row r="433" spans="8:8">
      <c r="H433" s="1" t="s">
        <v>3913</v>
      </c>
    </row>
    <row r="434" spans="8:8">
      <c r="H434" s="1" t="s">
        <v>3914</v>
      </c>
    </row>
    <row r="436" spans="8:8">
      <c r="H436" s="1" t="s">
        <v>3915</v>
      </c>
    </row>
    <row r="437" spans="8:8">
      <c r="H437" s="1" t="s">
        <v>3916</v>
      </c>
    </row>
  </sheetData>
  <mergeCells count="20">
    <mergeCell ref="E114:E116"/>
    <mergeCell ref="B121:B123"/>
    <mergeCell ref="C121:C123"/>
    <mergeCell ref="E121:E123"/>
    <mergeCell ref="F259:F260"/>
    <mergeCell ref="B278:B280"/>
    <mergeCell ref="C278:C280"/>
    <mergeCell ref="E278:E280"/>
    <mergeCell ref="L41:L42"/>
    <mergeCell ref="B224:B226"/>
    <mergeCell ref="C224:C226"/>
    <mergeCell ref="E224:E226"/>
    <mergeCell ref="B200:B202"/>
    <mergeCell ref="C200:C202"/>
    <mergeCell ref="E200:E202"/>
    <mergeCell ref="B128:B130"/>
    <mergeCell ref="C128:C130"/>
    <mergeCell ref="E128:E130"/>
    <mergeCell ref="C114:C116"/>
    <mergeCell ref="B114:B116"/>
  </mergeCells>
  <pageMargins left="0.7" right="0.7" top="0.75" bottom="0.75" header="0.3" footer="0.3"/>
  <pageSetup paperSize="9" orientation="portrait" horizontalDpi="0" verticalDpi="0"/>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7D58BE-B6BC-7F46-B430-34C3B0546268}">
  <dimension ref="A1:O386"/>
  <sheetViews>
    <sheetView showGridLines="0" rightToLeft="1" topLeftCell="A56" zoomScale="150" zoomScaleNormal="150" workbookViewId="0">
      <selection activeCell="I307" sqref="I307"/>
    </sheetView>
  </sheetViews>
  <sheetFormatPr baseColWidth="10" defaultRowHeight="16"/>
  <cols>
    <col min="1" max="16384" width="10.83203125" style="1"/>
  </cols>
  <sheetData>
    <row r="1" spans="1:8">
      <c r="A1" s="16" t="s">
        <v>3917</v>
      </c>
      <c r="B1" s="2"/>
      <c r="C1" s="2"/>
      <c r="D1" s="2"/>
      <c r="E1" s="2"/>
      <c r="F1" s="2"/>
      <c r="G1" s="2"/>
      <c r="H1" s="338">
        <v>45798</v>
      </c>
    </row>
    <row r="2" spans="1:8">
      <c r="A2" s="4"/>
    </row>
    <row r="3" spans="1:8">
      <c r="A3" s="388" t="s">
        <v>967</v>
      </c>
      <c r="B3" s="237"/>
      <c r="C3" s="237"/>
      <c r="D3" s="237"/>
      <c r="E3" s="237"/>
      <c r="F3" s="237"/>
      <c r="G3" s="237"/>
      <c r="H3" s="237"/>
    </row>
    <row r="4" spans="1:8">
      <c r="A4" s="1" t="s">
        <v>3918</v>
      </c>
    </row>
    <row r="5" spans="1:8">
      <c r="A5" s="1" t="s">
        <v>3919</v>
      </c>
    </row>
    <row r="6" spans="1:8">
      <c r="A6" s="1" t="s">
        <v>3920</v>
      </c>
    </row>
    <row r="7" spans="1:8">
      <c r="A7" s="1" t="s">
        <v>3921</v>
      </c>
    </row>
    <row r="9" spans="1:8">
      <c r="A9" s="388" t="s">
        <v>3922</v>
      </c>
      <c r="B9" s="237"/>
      <c r="C9" s="237"/>
      <c r="D9" s="237"/>
      <c r="E9" s="237"/>
      <c r="F9" s="237"/>
      <c r="G9" s="237"/>
      <c r="H9" s="237"/>
    </row>
    <row r="10" spans="1:8">
      <c r="A10" s="1" t="s">
        <v>3923</v>
      </c>
    </row>
    <row r="11" spans="1:8">
      <c r="A11" s="1" t="s">
        <v>3924</v>
      </c>
    </row>
    <row r="12" spans="1:8">
      <c r="A12" s="1" t="s">
        <v>3925</v>
      </c>
    </row>
    <row r="13" spans="1:8">
      <c r="A13" s="1" t="s">
        <v>3926</v>
      </c>
    </row>
    <row r="14" spans="1:8">
      <c r="A14" s="1" t="s">
        <v>3927</v>
      </c>
    </row>
    <row r="15" spans="1:8">
      <c r="A15" s="1" t="s">
        <v>3928</v>
      </c>
    </row>
    <row r="16" spans="1:8">
      <c r="A16" s="1" t="s">
        <v>3929</v>
      </c>
    </row>
    <row r="17" spans="1:10">
      <c r="A17" s="1" t="s">
        <v>3930</v>
      </c>
    </row>
    <row r="19" spans="1:10">
      <c r="A19" s="388" t="s">
        <v>3931</v>
      </c>
      <c r="B19" s="237"/>
      <c r="C19" s="237"/>
      <c r="D19" s="237"/>
      <c r="E19" s="237"/>
      <c r="F19" s="237"/>
      <c r="G19" s="237"/>
      <c r="H19" s="237"/>
    </row>
    <row r="20" spans="1:10">
      <c r="A20" s="1" t="s">
        <v>3932</v>
      </c>
    </row>
    <row r="21" spans="1:10">
      <c r="A21" s="1" t="s">
        <v>3933</v>
      </c>
    </row>
    <row r="22" spans="1:10">
      <c r="A22" s="1" t="s">
        <v>3934</v>
      </c>
    </row>
    <row r="23" spans="1:10">
      <c r="A23" s="1" t="s">
        <v>3935</v>
      </c>
    </row>
    <row r="24" spans="1:10">
      <c r="A24" s="1" t="s">
        <v>3940</v>
      </c>
    </row>
    <row r="26" spans="1:10">
      <c r="A26" s="1" t="s">
        <v>105</v>
      </c>
    </row>
    <row r="27" spans="1:10">
      <c r="A27" s="1" t="s">
        <v>3936</v>
      </c>
    </row>
    <row r="28" spans="1:10">
      <c r="A28" s="1" t="s">
        <v>3937</v>
      </c>
    </row>
    <row r="30" spans="1:10">
      <c r="A30" s="238" t="s">
        <v>3936</v>
      </c>
      <c r="B30" s="238"/>
      <c r="C30" s="238"/>
      <c r="D30" s="238"/>
      <c r="E30" s="238"/>
      <c r="F30" s="238"/>
      <c r="G30" s="238"/>
      <c r="H30" s="238"/>
      <c r="I30" s="238"/>
      <c r="J30" s="238"/>
    </row>
    <row r="31" spans="1:10">
      <c r="B31" s="1" t="s">
        <v>3938</v>
      </c>
      <c r="E31" s="1" t="s">
        <v>3939</v>
      </c>
      <c r="I31" s="1" t="s">
        <v>3941</v>
      </c>
    </row>
    <row r="39" spans="1:10">
      <c r="B39" s="1" t="s">
        <v>3942</v>
      </c>
      <c r="E39" s="1" t="s">
        <v>3943</v>
      </c>
      <c r="I39" s="1" t="s">
        <v>3944</v>
      </c>
    </row>
    <row r="40" spans="1:10">
      <c r="I40" s="1" t="s">
        <v>3945</v>
      </c>
    </row>
    <row r="42" spans="1:10">
      <c r="A42" s="238" t="s">
        <v>3937</v>
      </c>
      <c r="B42" s="22"/>
      <c r="C42" s="22"/>
      <c r="D42" s="22"/>
      <c r="E42" s="22"/>
      <c r="F42" s="22"/>
      <c r="G42" s="22"/>
      <c r="H42" s="22"/>
      <c r="I42" s="22"/>
      <c r="J42" s="22"/>
    </row>
    <row r="44" spans="1:10">
      <c r="C44" s="1" t="s">
        <v>3941</v>
      </c>
      <c r="F44" s="1" t="s">
        <v>3946</v>
      </c>
    </row>
    <row r="45" spans="1:10">
      <c r="F45" s="1" t="s">
        <v>3947</v>
      </c>
    </row>
    <row r="47" spans="1:10">
      <c r="F47" s="1" t="s">
        <v>3948</v>
      </c>
    </row>
    <row r="48" spans="1:10">
      <c r="F48" s="1" t="s">
        <v>3949</v>
      </c>
    </row>
    <row r="49" spans="1:8">
      <c r="F49" s="1" t="s">
        <v>3950</v>
      </c>
    </row>
    <row r="50" spans="1:8">
      <c r="F50" s="1" t="s">
        <v>3951</v>
      </c>
    </row>
    <row r="52" spans="1:8">
      <c r="B52" s="1" t="s">
        <v>3944</v>
      </c>
      <c r="F52" s="1" t="s">
        <v>3954</v>
      </c>
    </row>
    <row r="53" spans="1:8">
      <c r="B53" s="1" t="s">
        <v>3945</v>
      </c>
      <c r="F53" s="1" t="s">
        <v>3955</v>
      </c>
    </row>
    <row r="54" spans="1:8">
      <c r="F54" s="1" t="s">
        <v>3952</v>
      </c>
    </row>
    <row r="55" spans="1:8">
      <c r="F55" s="1" t="s">
        <v>3953</v>
      </c>
    </row>
    <row r="57" spans="1:8">
      <c r="F57" s="1" t="s">
        <v>3956</v>
      </c>
    </row>
    <row r="59" spans="1:8">
      <c r="A59" s="388" t="s">
        <v>3957</v>
      </c>
      <c r="B59" s="237"/>
      <c r="C59" s="237"/>
      <c r="D59" s="237"/>
      <c r="E59" s="237"/>
      <c r="F59" s="237"/>
      <c r="G59" s="237"/>
      <c r="H59" s="237"/>
    </row>
    <row r="60" spans="1:8">
      <c r="A60" s="1" t="s">
        <v>3958</v>
      </c>
    </row>
    <row r="61" spans="1:8">
      <c r="A61" s="1" t="s">
        <v>3959</v>
      </c>
    </row>
    <row r="62" spans="1:8">
      <c r="A62" s="1" t="s">
        <v>3960</v>
      </c>
    </row>
    <row r="63" spans="1:8">
      <c r="A63" s="1" t="s">
        <v>3961</v>
      </c>
    </row>
    <row r="64" spans="1:8">
      <c r="A64" s="1" t="s">
        <v>105</v>
      </c>
    </row>
    <row r="65" spans="1:7">
      <c r="A65" s="1" t="s">
        <v>3962</v>
      </c>
    </row>
    <row r="66" spans="1:7">
      <c r="A66" s="1" t="s">
        <v>3963</v>
      </c>
    </row>
    <row r="68" spans="1:7">
      <c r="D68" s="452" t="s">
        <v>3964</v>
      </c>
      <c r="E68" s="452"/>
    </row>
    <row r="70" spans="1:7">
      <c r="G70" s="1" t="s">
        <v>3965</v>
      </c>
    </row>
    <row r="71" spans="1:7">
      <c r="G71" s="1" t="s">
        <v>3966</v>
      </c>
    </row>
    <row r="72" spans="1:7">
      <c r="G72" s="1" t="s">
        <v>3967</v>
      </c>
    </row>
    <row r="73" spans="1:7">
      <c r="G73" s="1" t="s">
        <v>3968</v>
      </c>
    </row>
    <row r="75" spans="1:7">
      <c r="G75" s="1" t="s">
        <v>3969</v>
      </c>
    </row>
    <row r="76" spans="1:7">
      <c r="G76" s="1" t="s">
        <v>3970</v>
      </c>
    </row>
    <row r="77" spans="1:7">
      <c r="G77" s="1" t="s">
        <v>3971</v>
      </c>
    </row>
    <row r="79" spans="1:7">
      <c r="G79" s="4" t="s">
        <v>3972</v>
      </c>
    </row>
    <row r="92" spans="1:8">
      <c r="A92" s="388" t="s">
        <v>3973</v>
      </c>
      <c r="B92" s="237"/>
      <c r="C92" s="237"/>
      <c r="D92" s="237"/>
      <c r="E92" s="237"/>
      <c r="F92" s="237"/>
      <c r="G92" s="237"/>
      <c r="H92" s="237"/>
    </row>
    <row r="93" spans="1:8">
      <c r="A93" s="1" t="s">
        <v>3975</v>
      </c>
    </row>
    <row r="94" spans="1:8">
      <c r="A94" s="1" t="s">
        <v>2707</v>
      </c>
    </row>
    <row r="95" spans="1:8">
      <c r="A95" s="1" t="s">
        <v>3976</v>
      </c>
    </row>
    <row r="96" spans="1:8">
      <c r="A96" s="1" t="s">
        <v>3977</v>
      </c>
    </row>
    <row r="97" spans="1:9">
      <c r="A97" s="1" t="s">
        <v>3985</v>
      </c>
    </row>
    <row r="98" spans="1:9">
      <c r="A98" s="1" t="s">
        <v>3996</v>
      </c>
    </row>
    <row r="100" spans="1:9">
      <c r="A100" s="1" t="s">
        <v>3978</v>
      </c>
    </row>
    <row r="101" spans="1:9">
      <c r="A101" s="1" t="s">
        <v>3979</v>
      </c>
      <c r="E101" s="1" t="s">
        <v>3980</v>
      </c>
      <c r="I101" s="1" t="s">
        <v>3981</v>
      </c>
    </row>
    <row r="112" spans="1:9">
      <c r="A112" s="386" t="s">
        <v>3982</v>
      </c>
      <c r="B112" s="386"/>
      <c r="C112" s="386"/>
      <c r="D112" s="386"/>
      <c r="E112" s="386" t="s">
        <v>3986</v>
      </c>
      <c r="F112" s="386"/>
      <c r="G112" s="386"/>
      <c r="H112" s="386"/>
      <c r="I112" s="386" t="s">
        <v>3997</v>
      </c>
    </row>
    <row r="113" spans="1:9">
      <c r="A113" s="386" t="s">
        <v>3983</v>
      </c>
      <c r="B113" s="386"/>
      <c r="C113" s="386"/>
      <c r="D113" s="386"/>
      <c r="E113" s="386" t="s">
        <v>3987</v>
      </c>
      <c r="F113" s="386"/>
      <c r="G113" s="386"/>
      <c r="H113" s="386"/>
      <c r="I113" s="386" t="s">
        <v>3998</v>
      </c>
    </row>
    <row r="114" spans="1:9">
      <c r="A114" s="386" t="s">
        <v>3984</v>
      </c>
      <c r="B114" s="386"/>
      <c r="C114" s="386"/>
      <c r="D114" s="386"/>
      <c r="E114" s="386" t="s">
        <v>3988</v>
      </c>
      <c r="F114" s="386"/>
      <c r="G114" s="386"/>
      <c r="H114" s="386"/>
      <c r="I114" s="386" t="s">
        <v>3999</v>
      </c>
    </row>
    <row r="115" spans="1:9">
      <c r="A115" s="386" t="s">
        <v>3995</v>
      </c>
      <c r="B115" s="386"/>
      <c r="C115" s="386"/>
      <c r="D115" s="386"/>
      <c r="E115" s="386" t="s">
        <v>3989</v>
      </c>
      <c r="F115" s="386"/>
      <c r="G115" s="386"/>
      <c r="H115" s="386"/>
      <c r="I115" s="386"/>
    </row>
    <row r="117" spans="1:9">
      <c r="E117" s="386" t="s">
        <v>3990</v>
      </c>
    </row>
    <row r="118" spans="1:9">
      <c r="E118" s="386" t="s">
        <v>3991</v>
      </c>
    </row>
    <row r="119" spans="1:9">
      <c r="E119" s="386" t="s">
        <v>3992</v>
      </c>
    </row>
    <row r="120" spans="1:9">
      <c r="E120" s="386" t="s">
        <v>3993</v>
      </c>
    </row>
    <row r="121" spans="1:9">
      <c r="E121" s="386" t="s">
        <v>3994</v>
      </c>
    </row>
    <row r="122" spans="1:9">
      <c r="E122" s="386"/>
    </row>
    <row r="123" spans="1:9">
      <c r="E123" s="386"/>
    </row>
    <row r="124" spans="1:9">
      <c r="E124" s="386"/>
    </row>
    <row r="125" spans="1:9">
      <c r="E125" s="386"/>
    </row>
    <row r="126" spans="1:9">
      <c r="E126" s="386"/>
    </row>
    <row r="127" spans="1:9">
      <c r="E127" s="386"/>
    </row>
    <row r="128" spans="1:9">
      <c r="E128" s="386"/>
    </row>
    <row r="129" spans="1:10">
      <c r="E129" s="386"/>
    </row>
    <row r="130" spans="1:10">
      <c r="A130" s="388" t="s">
        <v>3974</v>
      </c>
      <c r="B130" s="237"/>
      <c r="C130" s="237"/>
      <c r="D130" s="237"/>
      <c r="E130" s="237"/>
      <c r="F130" s="237"/>
      <c r="G130" s="237"/>
      <c r="H130" s="237"/>
    </row>
    <row r="131" spans="1:10">
      <c r="A131" s="1" t="s">
        <v>4000</v>
      </c>
    </row>
    <row r="132" spans="1:10">
      <c r="A132" s="1" t="s">
        <v>4001</v>
      </c>
    </row>
    <row r="133" spans="1:10">
      <c r="A133" s="1" t="s">
        <v>4002</v>
      </c>
    </row>
    <row r="134" spans="1:10">
      <c r="A134" s="1" t="s">
        <v>4003</v>
      </c>
    </row>
    <row r="135" spans="1:10">
      <c r="A135" s="1" t="s">
        <v>4004</v>
      </c>
    </row>
    <row r="136" spans="1:10">
      <c r="A136" s="1" t="s">
        <v>4005</v>
      </c>
    </row>
    <row r="138" spans="1:10">
      <c r="A138" s="1" t="s">
        <v>4006</v>
      </c>
    </row>
    <row r="139" spans="1:10">
      <c r="A139" s="1" t="s">
        <v>4007</v>
      </c>
    </row>
    <row r="141" spans="1:10">
      <c r="B141" s="389" t="s">
        <v>4008</v>
      </c>
      <c r="C141" s="389"/>
      <c r="D141" s="389"/>
      <c r="F141" s="389" t="s">
        <v>4009</v>
      </c>
      <c r="G141" s="389"/>
      <c r="H141" s="389"/>
      <c r="I141" s="22"/>
      <c r="J141" s="22"/>
    </row>
    <row r="144" spans="1:10">
      <c r="J144" s="1" t="s">
        <v>4013</v>
      </c>
    </row>
    <row r="145" spans="6:10">
      <c r="J145" s="1" t="s">
        <v>4014</v>
      </c>
    </row>
    <row r="146" spans="6:10">
      <c r="J146" s="1" t="s">
        <v>4015</v>
      </c>
    </row>
    <row r="148" spans="6:10">
      <c r="J148" s="1" t="s">
        <v>4016</v>
      </c>
    </row>
    <row r="149" spans="6:10">
      <c r="J149" s="1" t="s">
        <v>4017</v>
      </c>
    </row>
    <row r="150" spans="6:10">
      <c r="J150" s="1" t="s">
        <v>4018</v>
      </c>
    </row>
    <row r="151" spans="6:10">
      <c r="J151" s="1" t="s">
        <v>4019</v>
      </c>
    </row>
    <row r="153" spans="6:10">
      <c r="J153" s="1" t="s">
        <v>4020</v>
      </c>
    </row>
    <row r="154" spans="6:10">
      <c r="J154" s="1" t="s">
        <v>4021</v>
      </c>
    </row>
    <row r="155" spans="6:10">
      <c r="J155" s="1" t="s">
        <v>4022</v>
      </c>
    </row>
    <row r="157" spans="6:10">
      <c r="F157" s="1" t="s">
        <v>4010</v>
      </c>
    </row>
    <row r="158" spans="6:10">
      <c r="F158" s="1" t="s">
        <v>4011</v>
      </c>
    </row>
    <row r="160" spans="6:10">
      <c r="F160" s="1" t="s">
        <v>4012</v>
      </c>
    </row>
    <row r="172" spans="1:8">
      <c r="A172" s="388" t="s">
        <v>4023</v>
      </c>
      <c r="B172" s="237"/>
      <c r="C172" s="237"/>
      <c r="D172" s="237"/>
      <c r="E172" s="237"/>
      <c r="F172" s="237"/>
      <c r="G172" s="237"/>
      <c r="H172" s="237"/>
    </row>
    <row r="173" spans="1:8">
      <c r="A173" s="1" t="s">
        <v>2707</v>
      </c>
    </row>
    <row r="174" spans="1:8">
      <c r="A174" s="1" t="s">
        <v>4024</v>
      </c>
    </row>
    <row r="175" spans="1:8">
      <c r="A175" s="1" t="s">
        <v>4025</v>
      </c>
    </row>
    <row r="176" spans="1:8">
      <c r="A176" s="1" t="s">
        <v>4026</v>
      </c>
    </row>
    <row r="177" spans="1:8">
      <c r="A177" s="1" t="s">
        <v>4027</v>
      </c>
    </row>
    <row r="179" spans="1:8">
      <c r="A179" s="1" t="s">
        <v>4028</v>
      </c>
    </row>
    <row r="181" spans="1:8">
      <c r="A181" s="1" t="s">
        <v>4029</v>
      </c>
      <c r="E181" s="1" t="s">
        <v>4030</v>
      </c>
    </row>
    <row r="185" spans="1:8">
      <c r="D185" s="18" t="s">
        <v>4041</v>
      </c>
      <c r="H185" s="1" t="s">
        <v>4042</v>
      </c>
    </row>
    <row r="188" spans="1:8">
      <c r="B188" s="1" t="s">
        <v>4043</v>
      </c>
    </row>
    <row r="189" spans="1:8">
      <c r="B189" s="1" t="s">
        <v>4044</v>
      </c>
    </row>
    <row r="191" spans="1:8">
      <c r="A191" s="1" t="s">
        <v>4031</v>
      </c>
      <c r="E191" s="1" t="s">
        <v>4037</v>
      </c>
    </row>
    <row r="192" spans="1:8">
      <c r="A192" s="1" t="s">
        <v>4032</v>
      </c>
      <c r="E192" s="1" t="s">
        <v>4038</v>
      </c>
    </row>
    <row r="193" spans="1:8">
      <c r="A193" s="1" t="s">
        <v>4033</v>
      </c>
      <c r="E193" s="1" t="s">
        <v>4039</v>
      </c>
    </row>
    <row r="194" spans="1:8">
      <c r="A194" s="1" t="s">
        <v>4034</v>
      </c>
      <c r="E194" s="1" t="s">
        <v>4040</v>
      </c>
    </row>
    <row r="195" spans="1:8">
      <c r="A195" s="1" t="s">
        <v>4035</v>
      </c>
    </row>
    <row r="196" spans="1:8">
      <c r="A196" s="4" t="s">
        <v>4036</v>
      </c>
      <c r="E196" s="76" t="s">
        <v>4046</v>
      </c>
    </row>
    <row r="197" spans="1:8">
      <c r="A197" s="1" t="s">
        <v>4045</v>
      </c>
    </row>
    <row r="198" spans="1:8">
      <c r="E198" s="1" t="s">
        <v>4047</v>
      </c>
    </row>
    <row r="199" spans="1:8">
      <c r="E199" s="1" t="s">
        <v>4048</v>
      </c>
    </row>
    <row r="200" spans="1:8">
      <c r="E200" s="1" t="s">
        <v>4049</v>
      </c>
    </row>
    <row r="202" spans="1:8">
      <c r="A202" s="388" t="s">
        <v>4050</v>
      </c>
      <c r="B202" s="237"/>
      <c r="C202" s="237"/>
      <c r="D202" s="237"/>
      <c r="E202" s="237"/>
      <c r="F202" s="237"/>
      <c r="G202" s="237"/>
      <c r="H202" s="237"/>
    </row>
    <row r="203" spans="1:8">
      <c r="A203" s="1" t="s">
        <v>4052</v>
      </c>
    </row>
    <row r="204" spans="1:8">
      <c r="A204" s="1" t="s">
        <v>2707</v>
      </c>
    </row>
    <row r="205" spans="1:8">
      <c r="A205" s="1" t="s">
        <v>4056</v>
      </c>
    </row>
    <row r="206" spans="1:8">
      <c r="A206" s="1" t="s">
        <v>4057</v>
      </c>
    </row>
    <row r="207" spans="1:8">
      <c r="A207" s="1" t="s">
        <v>4051</v>
      </c>
    </row>
    <row r="208" spans="1:8">
      <c r="A208" s="1" t="s">
        <v>4058</v>
      </c>
    </row>
    <row r="210" spans="1:9">
      <c r="A210" s="1" t="s">
        <v>4053</v>
      </c>
    </row>
    <row r="212" spans="1:9">
      <c r="A212" s="4" t="s">
        <v>4054</v>
      </c>
      <c r="E212" s="1" t="s">
        <v>3739</v>
      </c>
      <c r="I212" s="1" t="s">
        <v>4055</v>
      </c>
    </row>
    <row r="216" spans="1:9">
      <c r="D216" s="18"/>
    </row>
    <row r="222" spans="1:9">
      <c r="A222" s="1" t="s">
        <v>4059</v>
      </c>
      <c r="E222" s="1" t="s">
        <v>4071</v>
      </c>
      <c r="I222" s="1" t="s">
        <v>4076</v>
      </c>
    </row>
    <row r="223" spans="1:9">
      <c r="A223" s="1" t="s">
        <v>4060</v>
      </c>
      <c r="E223" s="1" t="s">
        <v>4072</v>
      </c>
      <c r="I223" s="1" t="s">
        <v>4077</v>
      </c>
    </row>
    <row r="224" spans="1:9">
      <c r="A224" s="1" t="s">
        <v>4061</v>
      </c>
      <c r="E224" s="1" t="s">
        <v>4073</v>
      </c>
      <c r="I224" s="1" t="s">
        <v>4078</v>
      </c>
    </row>
    <row r="225" spans="1:9">
      <c r="A225" s="1" t="s">
        <v>4062</v>
      </c>
      <c r="E225" s="1" t="s">
        <v>4074</v>
      </c>
      <c r="I225" s="1" t="s">
        <v>4079</v>
      </c>
    </row>
    <row r="226" spans="1:9">
      <c r="A226" s="1" t="s">
        <v>4063</v>
      </c>
      <c r="E226" s="1" t="s">
        <v>4075</v>
      </c>
      <c r="I226" s="1" t="s">
        <v>4080</v>
      </c>
    </row>
    <row r="227" spans="1:9">
      <c r="A227" s="1" t="s">
        <v>4064</v>
      </c>
      <c r="I227" s="1" t="s">
        <v>4081</v>
      </c>
    </row>
    <row r="228" spans="1:9">
      <c r="A228" s="1" t="s">
        <v>4065</v>
      </c>
      <c r="I228" s="1" t="s">
        <v>4082</v>
      </c>
    </row>
    <row r="229" spans="1:9">
      <c r="A229" s="1" t="s">
        <v>4066</v>
      </c>
      <c r="I229" s="1" t="s">
        <v>4083</v>
      </c>
    </row>
    <row r="230" spans="1:9">
      <c r="I230" s="4" t="s">
        <v>4084</v>
      </c>
    </row>
    <row r="231" spans="1:9">
      <c r="A231" s="4" t="s">
        <v>3738</v>
      </c>
    </row>
    <row r="241" spans="1:8">
      <c r="A241" s="1" t="s">
        <v>4067</v>
      </c>
    </row>
    <row r="242" spans="1:8">
      <c r="A242" s="1" t="s">
        <v>4068</v>
      </c>
    </row>
    <row r="243" spans="1:8">
      <c r="A243" s="1" t="s">
        <v>4069</v>
      </c>
    </row>
    <row r="244" spans="1:8">
      <c r="A244" s="1" t="s">
        <v>4070</v>
      </c>
    </row>
    <row r="246" spans="1:8">
      <c r="A246" s="388" t="s">
        <v>4085</v>
      </c>
      <c r="B246" s="237"/>
      <c r="C246" s="237"/>
      <c r="D246" s="237"/>
      <c r="E246" s="237"/>
      <c r="F246" s="237"/>
      <c r="G246" s="237"/>
      <c r="H246" s="237"/>
    </row>
    <row r="248" spans="1:8">
      <c r="A248" s="1" t="s">
        <v>4086</v>
      </c>
    </row>
    <row r="249" spans="1:8">
      <c r="A249" s="1" t="s">
        <v>4087</v>
      </c>
    </row>
    <row r="251" spans="1:8">
      <c r="A251" s="1" t="s">
        <v>4088</v>
      </c>
      <c r="G251" s="1" t="s">
        <v>4089</v>
      </c>
    </row>
    <row r="252" spans="1:8">
      <c r="A252" s="1" t="s">
        <v>4090</v>
      </c>
    </row>
    <row r="253" spans="1:8">
      <c r="A253" s="1" t="s">
        <v>4091</v>
      </c>
    </row>
    <row r="255" spans="1:8">
      <c r="A255" s="1" t="s">
        <v>2712</v>
      </c>
    </row>
    <row r="256" spans="1:8">
      <c r="A256" s="1" t="s">
        <v>2713</v>
      </c>
    </row>
    <row r="257" spans="1:8">
      <c r="A257" s="1" t="s">
        <v>2714</v>
      </c>
    </row>
    <row r="258" spans="1:8">
      <c r="A258" s="1" t="s">
        <v>2715</v>
      </c>
    </row>
    <row r="259" spans="1:8">
      <c r="A259" s="1" t="s">
        <v>4092</v>
      </c>
    </row>
    <row r="260" spans="1:8">
      <c r="A260" s="1" t="s">
        <v>4093</v>
      </c>
    </row>
    <row r="262" spans="1:8">
      <c r="A262" s="4" t="s">
        <v>4109</v>
      </c>
      <c r="F262" s="1" t="s">
        <v>4094</v>
      </c>
    </row>
    <row r="263" spans="1:8">
      <c r="F263" s="1" t="s">
        <v>4095</v>
      </c>
    </row>
    <row r="264" spans="1:8">
      <c r="F264" s="1" t="s">
        <v>4096</v>
      </c>
    </row>
    <row r="267" spans="1:8">
      <c r="F267" s="1" t="s">
        <v>4097</v>
      </c>
      <c r="H267" s="1" t="s">
        <v>4097</v>
      </c>
    </row>
    <row r="268" spans="1:8">
      <c r="F268" s="4" t="s">
        <v>4098</v>
      </c>
      <c r="H268" s="1" t="s">
        <v>4103</v>
      </c>
    </row>
    <row r="269" spans="1:8">
      <c r="F269" s="1" t="s">
        <v>4099</v>
      </c>
      <c r="H269" s="1" t="s">
        <v>4104</v>
      </c>
    </row>
    <row r="270" spans="1:8">
      <c r="F270" s="1" t="s">
        <v>4100</v>
      </c>
      <c r="H270" s="1" t="s">
        <v>4105</v>
      </c>
    </row>
    <row r="271" spans="1:8">
      <c r="F271" s="1" t="s">
        <v>4097</v>
      </c>
      <c r="H271" s="1" t="s">
        <v>4106</v>
      </c>
    </row>
    <row r="272" spans="1:8">
      <c r="F272" s="1" t="s">
        <v>4101</v>
      </c>
      <c r="H272" s="1" t="s">
        <v>4107</v>
      </c>
    </row>
    <row r="273" spans="1:11">
      <c r="F273" s="1" t="s">
        <v>4102</v>
      </c>
    </row>
    <row r="274" spans="1:11">
      <c r="F274" s="1" t="s">
        <v>4108</v>
      </c>
    </row>
    <row r="275" spans="1:11">
      <c r="H275" s="1" t="s">
        <v>4118</v>
      </c>
    </row>
    <row r="276" spans="1:11">
      <c r="H276" s="4" t="s">
        <v>4110</v>
      </c>
    </row>
    <row r="277" spans="1:11">
      <c r="F277" s="1" t="s">
        <v>4112</v>
      </c>
    </row>
    <row r="278" spans="1:11">
      <c r="A278" s="4" t="s">
        <v>4111</v>
      </c>
      <c r="F278" s="1" t="s">
        <v>4113</v>
      </c>
    </row>
    <row r="279" spans="1:11">
      <c r="F279" s="1" t="s">
        <v>4114</v>
      </c>
    </row>
    <row r="280" spans="1:11">
      <c r="C280" s="1" t="s">
        <v>1692</v>
      </c>
      <c r="F280" s="1" t="s">
        <v>4115</v>
      </c>
    </row>
    <row r="281" spans="1:11">
      <c r="F281" s="1" t="s">
        <v>4116</v>
      </c>
    </row>
    <row r="282" spans="1:11">
      <c r="F282" s="1" t="s">
        <v>4117</v>
      </c>
    </row>
    <row r="283" spans="1:11">
      <c r="F283" s="1" t="s">
        <v>4119</v>
      </c>
    </row>
    <row r="285" spans="1:11">
      <c r="F285" s="1" t="s">
        <v>4120</v>
      </c>
    </row>
    <row r="286" spans="1:11">
      <c r="F286" s="1" t="s">
        <v>4121</v>
      </c>
    </row>
    <row r="288" spans="1:11">
      <c r="F288" s="16" t="s">
        <v>4122</v>
      </c>
      <c r="G288" s="2"/>
      <c r="H288" s="2"/>
      <c r="I288" s="2"/>
      <c r="J288" s="2"/>
      <c r="K288" s="2"/>
    </row>
    <row r="293" spans="1:8">
      <c r="A293" s="388" t="s">
        <v>4123</v>
      </c>
      <c r="B293" s="237"/>
      <c r="C293" s="237"/>
      <c r="D293" s="237"/>
      <c r="E293" s="237"/>
      <c r="F293" s="237"/>
      <c r="G293" s="237"/>
      <c r="H293" s="237"/>
    </row>
    <row r="295" spans="1:8">
      <c r="A295" s="1" t="s">
        <v>4124</v>
      </c>
    </row>
    <row r="296" spans="1:8">
      <c r="A296" s="1" t="s">
        <v>4125</v>
      </c>
    </row>
    <row r="297" spans="1:8">
      <c r="A297" s="1" t="s">
        <v>4126</v>
      </c>
    </row>
    <row r="299" spans="1:8">
      <c r="A299" s="1" t="s">
        <v>2707</v>
      </c>
    </row>
    <row r="301" spans="1:8">
      <c r="A301" s="1" t="s">
        <v>4127</v>
      </c>
    </row>
    <row r="302" spans="1:8">
      <c r="A302" s="1" t="s">
        <v>4128</v>
      </c>
    </row>
    <row r="303" spans="1:8">
      <c r="A303" s="1" t="s">
        <v>4129</v>
      </c>
    </row>
    <row r="304" spans="1:8">
      <c r="A304" s="1" t="s">
        <v>4130</v>
      </c>
    </row>
    <row r="306" spans="1:15">
      <c r="A306" s="1" t="s">
        <v>4169</v>
      </c>
    </row>
    <row r="308" spans="1:15">
      <c r="A308" s="1" t="s">
        <v>4170</v>
      </c>
    </row>
    <row r="311" spans="1:15">
      <c r="A311" s="4" t="s">
        <v>4131</v>
      </c>
      <c r="F311" s="1" t="s">
        <v>4132</v>
      </c>
      <c r="M311" s="4" t="s">
        <v>4136</v>
      </c>
    </row>
    <row r="312" spans="1:15">
      <c r="F312" s="1" t="s">
        <v>4133</v>
      </c>
      <c r="M312" s="4" t="s">
        <v>4137</v>
      </c>
    </row>
    <row r="315" spans="1:15">
      <c r="F315" s="331" t="s">
        <v>4127</v>
      </c>
      <c r="G315" s="331"/>
      <c r="H315" s="331"/>
      <c r="I315" s="331"/>
      <c r="J315" s="331"/>
      <c r="K315" s="331"/>
      <c r="L315" s="331"/>
      <c r="M315" s="331"/>
      <c r="N315" s="331"/>
      <c r="O315" s="331"/>
    </row>
    <row r="316" spans="1:15">
      <c r="F316" s="1" t="s">
        <v>4139</v>
      </c>
    </row>
    <row r="317" spans="1:15">
      <c r="F317" s="1" t="s">
        <v>4138</v>
      </c>
    </row>
    <row r="327" spans="1:13">
      <c r="A327" s="4" t="s">
        <v>4146</v>
      </c>
    </row>
    <row r="328" spans="1:13">
      <c r="F328" s="1" t="s">
        <v>4134</v>
      </c>
      <c r="M328" s="4" t="s">
        <v>4136</v>
      </c>
    </row>
    <row r="329" spans="1:13">
      <c r="F329" s="1" t="s">
        <v>4135</v>
      </c>
      <c r="M329" s="4" t="s">
        <v>4137</v>
      </c>
    </row>
    <row r="331" spans="1:13">
      <c r="F331" s="331" t="s">
        <v>4128</v>
      </c>
    </row>
    <row r="332" spans="1:13">
      <c r="F332" s="1" t="s">
        <v>4140</v>
      </c>
    </row>
    <row r="333" spans="1:13">
      <c r="F333" s="1" t="s">
        <v>4141</v>
      </c>
    </row>
    <row r="334" spans="1:13">
      <c r="F334" s="1" t="s">
        <v>4142</v>
      </c>
    </row>
    <row r="335" spans="1:13">
      <c r="F335" s="4" t="s">
        <v>4143</v>
      </c>
    </row>
    <row r="337" spans="1:11">
      <c r="B337" s="1" t="s">
        <v>1693</v>
      </c>
      <c r="F337" s="331" t="s">
        <v>4129</v>
      </c>
    </row>
    <row r="338" spans="1:11">
      <c r="F338" s="1" t="s">
        <v>4145</v>
      </c>
    </row>
    <row r="339" spans="1:11">
      <c r="F339" s="1" t="s">
        <v>4144</v>
      </c>
    </row>
    <row r="341" spans="1:11">
      <c r="F341" s="331" t="s">
        <v>4130</v>
      </c>
    </row>
    <row r="343" spans="1:11">
      <c r="A343" s="4" t="s">
        <v>4147</v>
      </c>
      <c r="F343" s="4" t="s">
        <v>4147</v>
      </c>
      <c r="K343" s="4" t="s">
        <v>4147</v>
      </c>
    </row>
    <row r="344" spans="1:11">
      <c r="A344" s="1" t="s">
        <v>4148</v>
      </c>
      <c r="F344" s="1" t="s">
        <v>4149</v>
      </c>
      <c r="K344" s="1" t="s">
        <v>4153</v>
      </c>
    </row>
    <row r="345" spans="1:11">
      <c r="K345" s="1" t="s">
        <v>4158</v>
      </c>
    </row>
    <row r="353" spans="2:13">
      <c r="B353" s="1" t="s">
        <v>1693</v>
      </c>
      <c r="G353" s="1" t="s">
        <v>1693</v>
      </c>
      <c r="M353" s="1" t="s">
        <v>1693</v>
      </c>
    </row>
    <row r="357" spans="2:13">
      <c r="F357" s="1" t="s">
        <v>4150</v>
      </c>
      <c r="K357" s="1" t="s">
        <v>4154</v>
      </c>
    </row>
    <row r="358" spans="2:13">
      <c r="F358" s="1" t="s">
        <v>4151</v>
      </c>
      <c r="K358" s="1" t="s">
        <v>4155</v>
      </c>
    </row>
    <row r="359" spans="2:13">
      <c r="F359" s="1" t="s">
        <v>4152</v>
      </c>
      <c r="K359" s="1" t="s">
        <v>4156</v>
      </c>
    </row>
    <row r="360" spans="2:13">
      <c r="K360" s="1" t="s">
        <v>4157</v>
      </c>
    </row>
    <row r="362" spans="2:13">
      <c r="K362" s="4" t="s">
        <v>4147</v>
      </c>
    </row>
    <row r="363" spans="2:13">
      <c r="K363" s="1" t="s">
        <v>4153</v>
      </c>
    </row>
    <row r="364" spans="2:13">
      <c r="K364" s="1" t="s">
        <v>4160</v>
      </c>
    </row>
    <row r="375" spans="11:11">
      <c r="K375" s="1" t="s">
        <v>4159</v>
      </c>
    </row>
    <row r="376" spans="11:11">
      <c r="K376" s="1" t="s">
        <v>4161</v>
      </c>
    </row>
    <row r="378" spans="11:11">
      <c r="K378" s="1" t="s">
        <v>4162</v>
      </c>
    </row>
    <row r="379" spans="11:11">
      <c r="K379" s="1" t="s">
        <v>4163</v>
      </c>
    </row>
    <row r="380" spans="11:11">
      <c r="K380" s="1" t="s">
        <v>4164</v>
      </c>
    </row>
    <row r="381" spans="11:11">
      <c r="K381" s="1" t="s">
        <v>4165</v>
      </c>
    </row>
    <row r="382" spans="11:11">
      <c r="K382" s="1" t="s">
        <v>4166</v>
      </c>
    </row>
    <row r="383" spans="11:11">
      <c r="K383" s="1" t="s">
        <v>4167</v>
      </c>
    </row>
    <row r="385" spans="11:11">
      <c r="K385" s="53" t="s">
        <v>4168</v>
      </c>
    </row>
    <row r="386" spans="11:11">
      <c r="K386" s="53" t="s">
        <v>4171</v>
      </c>
    </row>
  </sheetData>
  <mergeCells count="1">
    <mergeCell ref="D68:E68"/>
  </mergeCells>
  <pageMargins left="0.7" right="0.7" top="0.75" bottom="0.75" header="0.3" footer="0.3"/>
  <pageSetup paperSize="9" orientation="portrait" horizontalDpi="0" verticalDpi="0"/>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7EF15-7D5C-1F4D-BDAD-ECC4DAE15A29}">
  <dimension ref="A1:Q558"/>
  <sheetViews>
    <sheetView rightToLeft="1" topLeftCell="A233" zoomScale="110" zoomScaleNormal="110" workbookViewId="0">
      <selection activeCell="I256" sqref="I256:N256"/>
    </sheetView>
  </sheetViews>
  <sheetFormatPr baseColWidth="10" defaultRowHeight="16"/>
  <cols>
    <col min="1" max="16384" width="10.83203125" style="1"/>
  </cols>
  <sheetData>
    <row r="1" spans="1:8" ht="17" thickBot="1">
      <c r="A1" s="49" t="s">
        <v>4350</v>
      </c>
      <c r="B1" s="50"/>
      <c r="C1" s="50"/>
      <c r="D1" s="50"/>
      <c r="E1" s="50"/>
      <c r="F1" s="50"/>
      <c r="G1" s="50"/>
      <c r="H1" s="392">
        <v>45805</v>
      </c>
    </row>
    <row r="3" spans="1:8">
      <c r="A3" s="393" t="s">
        <v>4172</v>
      </c>
      <c r="B3" s="393"/>
      <c r="C3" s="393"/>
      <c r="D3" s="393"/>
      <c r="E3" s="393"/>
      <c r="F3" s="393"/>
      <c r="G3" s="393"/>
      <c r="H3" s="393"/>
    </row>
    <row r="5" spans="1:8">
      <c r="A5" s="1" t="s">
        <v>4351</v>
      </c>
    </row>
    <row r="6" spans="1:8">
      <c r="A6" s="1" t="s">
        <v>4352</v>
      </c>
    </row>
    <row r="7" spans="1:8">
      <c r="B7" s="1" t="s">
        <v>4353</v>
      </c>
    </row>
    <row r="8" spans="1:8">
      <c r="B8" s="1" t="s">
        <v>4354</v>
      </c>
    </row>
    <row r="9" spans="1:8">
      <c r="B9" s="1" t="s">
        <v>4355</v>
      </c>
    </row>
    <row r="10" spans="1:8">
      <c r="B10" s="19" t="s">
        <v>4356</v>
      </c>
      <c r="C10" s="1" t="s">
        <v>4357</v>
      </c>
    </row>
    <row r="11" spans="1:8">
      <c r="C11" s="1" t="s">
        <v>4358</v>
      </c>
    </row>
    <row r="12" spans="1:8">
      <c r="B12" s="4"/>
      <c r="C12" s="4"/>
      <c r="D12" s="4"/>
      <c r="E12" s="4"/>
      <c r="F12" s="4"/>
      <c r="G12" s="4"/>
      <c r="H12" s="4"/>
    </row>
    <row r="13" spans="1:8">
      <c r="A13" s="394" t="s">
        <v>4359</v>
      </c>
      <c r="B13" s="394"/>
      <c r="C13" s="394"/>
      <c r="D13" s="394"/>
      <c r="E13" s="394"/>
      <c r="F13" s="394"/>
      <c r="G13" s="394"/>
      <c r="H13" s="394"/>
    </row>
    <row r="14" spans="1:8">
      <c r="B14" s="4"/>
      <c r="C14" s="4"/>
      <c r="D14" s="4"/>
      <c r="E14" s="4"/>
      <c r="F14" s="4"/>
      <c r="G14" s="4"/>
      <c r="H14" s="4"/>
    </row>
    <row r="15" spans="1:8">
      <c r="B15" s="4"/>
      <c r="C15" s="4"/>
      <c r="D15" s="4"/>
      <c r="E15" s="4"/>
      <c r="F15" s="4"/>
      <c r="G15" s="4"/>
      <c r="H15" s="4"/>
    </row>
    <row r="16" spans="1:8">
      <c r="B16" s="4"/>
      <c r="C16" s="4"/>
      <c r="D16" s="4"/>
      <c r="E16" s="4"/>
      <c r="F16" s="4"/>
      <c r="G16" s="4"/>
      <c r="H16" s="4"/>
    </row>
    <row r="17" spans="1:8">
      <c r="B17" s="4"/>
      <c r="C17" s="4"/>
      <c r="D17" s="4"/>
      <c r="E17" s="4"/>
      <c r="F17" s="4"/>
      <c r="G17" s="4"/>
      <c r="H17" s="4"/>
    </row>
    <row r="18" spans="1:8">
      <c r="B18" s="4"/>
      <c r="C18" s="4"/>
      <c r="D18" s="4"/>
      <c r="E18" s="4"/>
      <c r="F18" s="4"/>
      <c r="G18" s="4"/>
      <c r="H18" s="4"/>
    </row>
    <row r="19" spans="1:8">
      <c r="B19" s="4"/>
      <c r="C19" s="4"/>
      <c r="D19" s="4"/>
      <c r="E19" s="4"/>
      <c r="F19" s="4"/>
      <c r="G19" s="4"/>
      <c r="H19" s="4"/>
    </row>
    <row r="20" spans="1:8">
      <c r="B20" s="4"/>
      <c r="C20" s="4"/>
      <c r="D20" s="4"/>
      <c r="E20" s="4"/>
      <c r="F20" s="4"/>
      <c r="G20" s="4"/>
      <c r="H20" s="4"/>
    </row>
    <row r="21" spans="1:8">
      <c r="B21" s="4"/>
      <c r="C21" s="4"/>
      <c r="D21" s="4"/>
      <c r="E21" s="4"/>
      <c r="F21" s="4"/>
      <c r="G21" s="4"/>
      <c r="H21" s="4"/>
    </row>
    <row r="22" spans="1:8">
      <c r="B22" s="4"/>
      <c r="C22" s="4"/>
      <c r="D22" s="4"/>
      <c r="E22" s="4"/>
      <c r="F22" s="4"/>
      <c r="G22" s="4"/>
      <c r="H22" s="4"/>
    </row>
    <row r="23" spans="1:8">
      <c r="B23" s="4"/>
      <c r="C23" s="4"/>
      <c r="D23" s="4"/>
      <c r="E23" s="4"/>
      <c r="F23" s="4"/>
      <c r="G23" s="4"/>
      <c r="H23" s="4"/>
    </row>
    <row r="24" spans="1:8">
      <c r="B24" s="4"/>
      <c r="C24" s="4"/>
      <c r="D24" s="4"/>
      <c r="E24" s="4"/>
      <c r="F24" s="4"/>
      <c r="G24" s="4"/>
      <c r="H24" s="4"/>
    </row>
    <row r="25" spans="1:8">
      <c r="B25" s="4"/>
      <c r="C25" s="4"/>
      <c r="D25" s="4"/>
      <c r="E25" s="4"/>
      <c r="F25" s="4"/>
      <c r="G25" s="4"/>
      <c r="H25" s="4"/>
    </row>
    <row r="26" spans="1:8">
      <c r="B26" s="4"/>
      <c r="C26" s="4"/>
      <c r="D26" s="4"/>
      <c r="E26" s="4"/>
      <c r="F26" s="4"/>
      <c r="G26" s="4"/>
      <c r="H26" s="4"/>
    </row>
    <row r="27" spans="1:8">
      <c r="B27" s="4"/>
      <c r="C27" s="4"/>
      <c r="D27" s="4"/>
      <c r="E27" s="4"/>
      <c r="F27" s="4"/>
      <c r="G27" s="4"/>
      <c r="H27" s="4"/>
    </row>
    <row r="28" spans="1:8">
      <c r="A28" s="1" t="s">
        <v>4173</v>
      </c>
      <c r="B28" s="4"/>
      <c r="C28" s="4"/>
      <c r="D28" s="4"/>
      <c r="E28" s="4"/>
      <c r="F28" s="4"/>
      <c r="G28" s="4"/>
      <c r="H28" s="4"/>
    </row>
    <row r="29" spans="1:8">
      <c r="A29" s="1" t="s">
        <v>4174</v>
      </c>
      <c r="B29" s="4"/>
      <c r="C29" s="4"/>
      <c r="D29" s="4"/>
      <c r="E29" s="4"/>
      <c r="F29" s="4"/>
      <c r="G29" s="4"/>
      <c r="H29" s="4"/>
    </row>
    <row r="30" spans="1:8">
      <c r="A30" s="1" t="s">
        <v>4175</v>
      </c>
      <c r="B30" s="4"/>
      <c r="C30" s="4"/>
      <c r="D30" s="4"/>
      <c r="E30" s="4"/>
      <c r="F30" s="4"/>
      <c r="G30" s="4"/>
      <c r="H30" s="4"/>
    </row>
    <row r="31" spans="1:8">
      <c r="A31" s="1" t="s">
        <v>4176</v>
      </c>
      <c r="B31" s="4"/>
      <c r="C31" s="4"/>
      <c r="D31" s="4"/>
      <c r="E31" s="4"/>
      <c r="F31" s="4"/>
      <c r="G31" s="4"/>
      <c r="H31" s="4"/>
    </row>
    <row r="32" spans="1:8">
      <c r="A32" s="1" t="s">
        <v>4177</v>
      </c>
      <c r="B32" s="4"/>
      <c r="C32" s="4"/>
      <c r="D32" s="4"/>
      <c r="E32" s="4"/>
      <c r="F32" s="4"/>
      <c r="G32" s="4"/>
      <c r="H32" s="4"/>
    </row>
    <row r="33" spans="1:12">
      <c r="B33" s="1" t="s">
        <v>4178</v>
      </c>
      <c r="C33" s="4"/>
      <c r="D33" s="4"/>
      <c r="E33" s="4"/>
      <c r="F33" s="4"/>
      <c r="G33" s="4"/>
      <c r="H33" s="4"/>
    </row>
    <row r="34" spans="1:12">
      <c r="B34" s="4" t="s">
        <v>4179</v>
      </c>
      <c r="C34" s="4"/>
      <c r="D34" s="4"/>
      <c r="E34" s="4"/>
      <c r="F34" s="4"/>
      <c r="G34" s="4"/>
      <c r="H34" s="4"/>
    </row>
    <row r="35" spans="1:12">
      <c r="B35" s="4"/>
      <c r="C35" s="4"/>
      <c r="D35" s="4"/>
      <c r="E35" s="4"/>
      <c r="F35" s="4"/>
      <c r="G35" s="4"/>
      <c r="H35" s="4"/>
    </row>
    <row r="36" spans="1:12">
      <c r="A36" s="1" t="s">
        <v>4180</v>
      </c>
      <c r="B36" s="4"/>
      <c r="C36" s="4"/>
      <c r="D36" s="4"/>
      <c r="E36" s="4"/>
      <c r="F36" s="4"/>
      <c r="G36" s="4"/>
      <c r="H36" s="4"/>
    </row>
    <row r="37" spans="1:12">
      <c r="A37" s="1" t="s">
        <v>4181</v>
      </c>
      <c r="B37" s="4"/>
      <c r="C37" s="4"/>
      <c r="D37" s="4"/>
      <c r="E37" s="4"/>
      <c r="F37" s="4"/>
      <c r="G37" s="4"/>
      <c r="H37" s="4"/>
    </row>
    <row r="38" spans="1:12">
      <c r="B38" s="4"/>
      <c r="C38" s="4"/>
      <c r="D38" s="4"/>
      <c r="E38" s="4"/>
      <c r="F38" s="28" t="s">
        <v>1095</v>
      </c>
      <c r="G38" s="4"/>
      <c r="H38" s="4"/>
      <c r="I38" s="4" t="s">
        <v>4362</v>
      </c>
      <c r="J38" s="4"/>
      <c r="K38" s="4"/>
      <c r="L38" s="4"/>
    </row>
    <row r="39" spans="1:12">
      <c r="B39" s="4"/>
      <c r="C39" s="4"/>
      <c r="D39" s="4" t="s">
        <v>4360</v>
      </c>
      <c r="E39" s="4"/>
      <c r="F39" s="4"/>
      <c r="G39" s="4"/>
      <c r="H39" s="4"/>
      <c r="I39" s="4" t="s">
        <v>4363</v>
      </c>
      <c r="J39" s="4"/>
      <c r="K39" s="4"/>
      <c r="L39" s="28" t="s">
        <v>1095</v>
      </c>
    </row>
    <row r="40" spans="1:12">
      <c r="B40" s="4"/>
      <c r="C40" s="28" t="s">
        <v>1713</v>
      </c>
      <c r="D40" s="4" t="s">
        <v>4361</v>
      </c>
      <c r="E40" s="4"/>
      <c r="F40" s="4"/>
      <c r="G40" s="4"/>
      <c r="H40" s="4"/>
      <c r="I40" s="4" t="s">
        <v>4364</v>
      </c>
      <c r="K40" s="4"/>
      <c r="L40" s="4"/>
    </row>
    <row r="41" spans="1:12">
      <c r="B41" s="4"/>
      <c r="C41" s="4"/>
      <c r="D41" s="4"/>
      <c r="E41" s="4"/>
      <c r="F41" s="4"/>
      <c r="G41" s="4"/>
      <c r="H41" s="4"/>
      <c r="I41" s="28"/>
      <c r="J41" s="4"/>
      <c r="K41" s="4"/>
      <c r="L41" s="4"/>
    </row>
    <row r="42" spans="1:12">
      <c r="B42" s="4"/>
      <c r="C42" s="4"/>
      <c r="D42" s="4"/>
      <c r="E42" s="4"/>
      <c r="F42" s="4"/>
      <c r="G42" s="4"/>
      <c r="H42" s="4"/>
      <c r="I42" s="4"/>
      <c r="J42" s="4"/>
      <c r="K42" s="4"/>
      <c r="L42" s="4"/>
    </row>
    <row r="43" spans="1:12">
      <c r="B43" s="4"/>
      <c r="C43" s="4"/>
      <c r="D43" s="4"/>
      <c r="E43" s="4"/>
      <c r="F43" s="4"/>
      <c r="G43" s="4"/>
      <c r="H43" s="4"/>
      <c r="I43" s="4"/>
      <c r="J43" s="4"/>
      <c r="K43" s="4"/>
      <c r="L43" s="4"/>
    </row>
    <row r="44" spans="1:12">
      <c r="B44" s="4"/>
      <c r="C44" s="4"/>
      <c r="D44" s="4"/>
      <c r="E44" s="4"/>
      <c r="F44" s="4"/>
      <c r="G44" s="4"/>
      <c r="H44" s="4"/>
      <c r="I44" s="4"/>
      <c r="J44" s="4"/>
      <c r="K44" s="4"/>
      <c r="L44" s="4"/>
    </row>
    <row r="45" spans="1:12">
      <c r="B45" s="4"/>
      <c r="C45" s="4"/>
      <c r="D45" s="4"/>
      <c r="E45" s="4"/>
      <c r="F45" s="4"/>
      <c r="G45" s="4"/>
      <c r="H45" s="4"/>
      <c r="I45" s="4"/>
      <c r="J45" s="4"/>
      <c r="K45" s="4"/>
      <c r="L45" s="4"/>
    </row>
    <row r="46" spans="1:12">
      <c r="B46" s="4"/>
      <c r="C46" s="4"/>
      <c r="D46" s="4"/>
      <c r="E46" s="4"/>
      <c r="F46" s="4"/>
      <c r="G46" s="4"/>
      <c r="H46" s="4"/>
      <c r="I46" s="4"/>
      <c r="J46" s="4"/>
      <c r="K46" s="4"/>
      <c r="L46" s="4"/>
    </row>
    <row r="47" spans="1:12">
      <c r="B47" s="4"/>
      <c r="C47" s="28" t="s">
        <v>104</v>
      </c>
      <c r="D47" s="4"/>
      <c r="E47" s="4"/>
      <c r="F47" s="4"/>
      <c r="G47" s="4"/>
      <c r="H47" s="4"/>
      <c r="I47" s="4"/>
      <c r="J47" s="4"/>
      <c r="K47" s="4"/>
      <c r="L47" s="4"/>
    </row>
    <row r="48" spans="1:12">
      <c r="B48" s="4"/>
      <c r="C48" s="4"/>
      <c r="D48" s="4"/>
      <c r="E48" s="4"/>
      <c r="F48" s="4"/>
      <c r="G48" s="4"/>
      <c r="H48" s="4"/>
      <c r="I48" s="28" t="s">
        <v>104</v>
      </c>
      <c r="J48" s="4"/>
      <c r="K48" s="4"/>
      <c r="L48" s="4"/>
    </row>
    <row r="49" spans="2:12">
      <c r="B49" s="4"/>
      <c r="C49" s="4"/>
      <c r="D49" s="4"/>
      <c r="E49" s="4"/>
      <c r="F49" s="4"/>
      <c r="G49" s="4"/>
      <c r="H49" s="4"/>
      <c r="I49" s="4"/>
      <c r="J49" s="4"/>
      <c r="K49" s="4"/>
      <c r="L49" s="4"/>
    </row>
    <row r="50" spans="2:12">
      <c r="B50" s="4" t="s">
        <v>1087</v>
      </c>
      <c r="C50" s="4"/>
      <c r="D50" s="4"/>
      <c r="E50" s="4"/>
      <c r="F50" s="4"/>
      <c r="G50" s="4"/>
      <c r="H50" s="4"/>
      <c r="I50" s="4"/>
      <c r="J50" s="4"/>
      <c r="K50" s="4"/>
      <c r="L50" s="4"/>
    </row>
    <row r="51" spans="2:12">
      <c r="B51" s="4"/>
      <c r="C51" s="4"/>
      <c r="D51" s="4"/>
      <c r="E51" s="4"/>
      <c r="F51" s="4"/>
      <c r="G51" s="4"/>
      <c r="H51" s="4" t="s">
        <v>1087</v>
      </c>
      <c r="I51" s="4"/>
      <c r="J51" s="4"/>
      <c r="K51" s="4"/>
      <c r="L51" s="4"/>
    </row>
    <row r="52" spans="2:12">
      <c r="B52" s="4"/>
      <c r="C52" s="4"/>
      <c r="D52" s="4"/>
      <c r="E52" s="4"/>
      <c r="F52" s="4"/>
      <c r="G52" s="4"/>
      <c r="H52" s="4"/>
      <c r="I52" s="4"/>
      <c r="J52" s="4"/>
      <c r="K52" s="4"/>
      <c r="L52" s="4"/>
    </row>
    <row r="53" spans="2:12">
      <c r="B53" s="4" t="s">
        <v>4365</v>
      </c>
      <c r="C53" s="4"/>
      <c r="D53" s="4"/>
      <c r="E53" s="4"/>
      <c r="F53" s="4"/>
      <c r="G53" s="4"/>
      <c r="H53" s="4"/>
      <c r="I53" s="4" t="s">
        <v>4367</v>
      </c>
      <c r="J53" s="4"/>
      <c r="K53" s="4"/>
      <c r="L53" s="4"/>
    </row>
    <row r="54" spans="2:12">
      <c r="B54" s="4" t="s">
        <v>4366</v>
      </c>
      <c r="C54" s="4"/>
      <c r="D54" s="4"/>
      <c r="E54" s="4"/>
      <c r="F54" s="4"/>
      <c r="G54" s="4"/>
      <c r="H54" s="4"/>
      <c r="I54" s="1" t="s">
        <v>4368</v>
      </c>
    </row>
    <row r="55" spans="2:12">
      <c r="B55" s="4"/>
      <c r="C55" s="4"/>
      <c r="D55" s="4"/>
      <c r="E55" s="4"/>
      <c r="F55" s="4"/>
      <c r="G55" s="4"/>
      <c r="H55" s="4"/>
    </row>
    <row r="56" spans="2:12">
      <c r="B56" s="1" t="s">
        <v>4374</v>
      </c>
      <c r="C56" s="4"/>
      <c r="D56" s="4"/>
      <c r="E56" s="4"/>
      <c r="F56" s="4"/>
      <c r="G56" s="4"/>
      <c r="H56" s="4"/>
    </row>
    <row r="57" spans="2:12">
      <c r="B57" s="1" t="s">
        <v>4369</v>
      </c>
      <c r="C57" s="4"/>
      <c r="D57" s="4"/>
      <c r="E57" s="4"/>
      <c r="F57" s="4"/>
      <c r="G57" s="4"/>
      <c r="H57" s="4"/>
    </row>
    <row r="58" spans="2:12">
      <c r="B58" s="4" t="s">
        <v>4370</v>
      </c>
      <c r="C58" s="4"/>
      <c r="D58" s="4"/>
      <c r="E58" s="4"/>
      <c r="F58" s="4"/>
      <c r="G58" s="4"/>
      <c r="H58" s="4"/>
    </row>
    <row r="59" spans="2:12">
      <c r="B59" s="4"/>
      <c r="C59" s="4"/>
      <c r="D59" s="4"/>
      <c r="E59" s="4"/>
      <c r="F59" s="4"/>
      <c r="G59" s="4"/>
      <c r="H59" s="4"/>
    </row>
    <row r="60" spans="2:12">
      <c r="B60" s="4" t="s">
        <v>4373</v>
      </c>
      <c r="C60" s="4"/>
      <c r="D60" s="4"/>
      <c r="E60" s="4"/>
      <c r="F60" s="4"/>
      <c r="G60" s="4"/>
      <c r="H60" s="4"/>
    </row>
    <row r="61" spans="2:12">
      <c r="B61" s="1" t="s">
        <v>4371</v>
      </c>
      <c r="C61" s="4"/>
      <c r="D61" s="4"/>
      <c r="E61" s="4"/>
      <c r="F61" s="4"/>
      <c r="G61" s="4"/>
      <c r="H61" s="4"/>
    </row>
    <row r="62" spans="2:12">
      <c r="B62" s="4" t="s">
        <v>4372</v>
      </c>
      <c r="C62" s="4"/>
      <c r="D62" s="4"/>
      <c r="E62" s="4"/>
      <c r="F62" s="4"/>
      <c r="G62" s="4"/>
      <c r="H62" s="4"/>
    </row>
    <row r="63" spans="2:12">
      <c r="B63" s="4"/>
      <c r="C63" s="4"/>
      <c r="D63" s="4"/>
      <c r="E63" s="4"/>
      <c r="F63" s="4"/>
      <c r="G63" s="4"/>
      <c r="H63" s="4"/>
    </row>
    <row r="64" spans="2:12">
      <c r="B64" s="4" t="s">
        <v>4391</v>
      </c>
      <c r="C64" s="4"/>
      <c r="D64" s="4"/>
      <c r="E64" s="4"/>
      <c r="F64" s="4"/>
      <c r="G64" s="4"/>
      <c r="H64" s="4"/>
    </row>
    <row r="65" spans="2:12">
      <c r="B65" s="1" t="s">
        <v>4392</v>
      </c>
      <c r="C65" s="4"/>
      <c r="D65" s="4"/>
      <c r="E65" s="4"/>
      <c r="F65" s="4"/>
      <c r="G65" s="4"/>
      <c r="H65" s="4"/>
    </row>
    <row r="66" spans="2:12">
      <c r="B66" s="1" t="s">
        <v>4393</v>
      </c>
      <c r="C66" s="4"/>
      <c r="D66" s="4"/>
      <c r="E66" s="4"/>
      <c r="F66" s="4"/>
      <c r="G66" s="4"/>
      <c r="H66" s="4"/>
    </row>
    <row r="67" spans="2:12">
      <c r="B67" s="1" t="s">
        <v>4394</v>
      </c>
      <c r="C67" s="4"/>
      <c r="D67" s="4"/>
      <c r="E67" s="4"/>
      <c r="F67" s="4"/>
      <c r="G67" s="4"/>
      <c r="H67" s="4"/>
    </row>
    <row r="68" spans="2:12">
      <c r="B68" s="4"/>
      <c r="C68" s="4"/>
      <c r="D68" s="4"/>
      <c r="E68" s="4"/>
      <c r="F68" s="4"/>
      <c r="G68" s="4"/>
      <c r="H68" s="4"/>
    </row>
    <row r="69" spans="2:12">
      <c r="B69" s="4" t="s">
        <v>4375</v>
      </c>
      <c r="C69" s="4"/>
      <c r="D69" s="4"/>
      <c r="E69" s="4"/>
      <c r="F69" s="4"/>
      <c r="G69" s="4"/>
      <c r="H69" s="4"/>
    </row>
    <row r="70" spans="2:12">
      <c r="B70" s="4"/>
      <c r="C70" s="4"/>
      <c r="D70" s="4"/>
      <c r="E70" s="4"/>
      <c r="F70" s="4"/>
      <c r="G70" s="4"/>
      <c r="H70" s="4"/>
    </row>
    <row r="71" spans="2:12">
      <c r="B71" s="4"/>
      <c r="C71" s="1" t="s">
        <v>4376</v>
      </c>
      <c r="D71" s="4"/>
      <c r="E71" s="4"/>
      <c r="F71" s="4"/>
      <c r="G71" s="4"/>
      <c r="H71" s="4"/>
    </row>
    <row r="72" spans="2:12">
      <c r="B72" s="4"/>
      <c r="C72" s="238"/>
      <c r="D72" s="238" t="s">
        <v>4378</v>
      </c>
      <c r="E72" s="238" t="s">
        <v>4384</v>
      </c>
      <c r="F72" s="238"/>
      <c r="G72" s="238"/>
      <c r="H72" s="238"/>
      <c r="I72" s="22"/>
      <c r="J72" s="22"/>
      <c r="K72" s="22"/>
      <c r="L72" s="238" t="s">
        <v>4388</v>
      </c>
    </row>
    <row r="73" spans="2:12">
      <c r="B73" s="4"/>
      <c r="C73" s="4" t="s">
        <v>4377</v>
      </c>
      <c r="D73" s="4" t="s">
        <v>4379</v>
      </c>
      <c r="E73" s="1" t="s">
        <v>4385</v>
      </c>
      <c r="F73" s="4"/>
      <c r="G73" s="4"/>
      <c r="H73" s="4"/>
    </row>
    <row r="74" spans="2:12">
      <c r="B74" s="4"/>
      <c r="C74" s="4" t="s">
        <v>4380</v>
      </c>
      <c r="D74" s="4" t="s">
        <v>4381</v>
      </c>
      <c r="E74" s="1" t="s">
        <v>4386</v>
      </c>
      <c r="F74" s="4"/>
      <c r="G74" s="4"/>
      <c r="H74" s="4"/>
    </row>
    <row r="75" spans="2:12">
      <c r="B75" s="4"/>
      <c r="C75" s="4" t="s">
        <v>4382</v>
      </c>
      <c r="D75" s="4" t="s">
        <v>4383</v>
      </c>
      <c r="E75" s="1" t="s">
        <v>4387</v>
      </c>
      <c r="F75" s="4"/>
      <c r="G75" s="4"/>
      <c r="H75" s="4"/>
      <c r="L75" s="22"/>
    </row>
    <row r="76" spans="2:12">
      <c r="B76" s="4"/>
      <c r="C76" s="4" t="s">
        <v>4389</v>
      </c>
      <c r="D76" s="4"/>
      <c r="F76" s="4"/>
      <c r="G76" s="4"/>
      <c r="H76" s="4"/>
    </row>
    <row r="77" spans="2:12">
      <c r="B77" s="4"/>
      <c r="C77" s="4"/>
      <c r="D77" s="4"/>
      <c r="F77" s="4"/>
      <c r="G77" s="4"/>
      <c r="H77" s="4"/>
    </row>
    <row r="78" spans="2:12">
      <c r="B78" s="4"/>
      <c r="C78" s="4" t="s">
        <v>4390</v>
      </c>
      <c r="D78" s="4"/>
      <c r="F78" s="4"/>
      <c r="G78" s="4"/>
      <c r="H78" s="4"/>
    </row>
    <row r="79" spans="2:12">
      <c r="B79" s="4"/>
      <c r="C79" s="4"/>
      <c r="D79" s="4"/>
      <c r="F79" s="4"/>
      <c r="G79" s="4"/>
      <c r="H79" s="4"/>
    </row>
    <row r="80" spans="2:12">
      <c r="B80" s="491" t="s">
        <v>4395</v>
      </c>
      <c r="C80" s="491"/>
      <c r="D80" s="491"/>
      <c r="F80" s="4"/>
      <c r="G80" s="4"/>
      <c r="H80" s="4"/>
    </row>
    <row r="81" spans="1:11">
      <c r="B81" s="4"/>
      <c r="C81" s="4"/>
      <c r="D81" s="4"/>
      <c r="F81" s="4"/>
      <c r="G81" s="4"/>
      <c r="H81" s="4"/>
    </row>
    <row r="82" spans="1:11">
      <c r="A82" s="394" t="s">
        <v>4182</v>
      </c>
      <c r="B82" s="395"/>
      <c r="C82" s="395"/>
      <c r="D82" s="395"/>
      <c r="E82" s="395"/>
      <c r="F82" s="395"/>
      <c r="G82" s="395"/>
      <c r="H82" s="395"/>
    </row>
    <row r="83" spans="1:11">
      <c r="B83" s="4"/>
      <c r="C83" s="4"/>
      <c r="D83" s="4"/>
      <c r="E83" s="4"/>
      <c r="F83" s="4"/>
      <c r="G83" s="4"/>
      <c r="H83" s="4"/>
    </row>
    <row r="84" spans="1:11">
      <c r="B84" s="4"/>
      <c r="C84" s="4"/>
      <c r="D84" s="4"/>
      <c r="E84" s="4"/>
      <c r="F84" s="4"/>
      <c r="G84" s="4"/>
      <c r="H84" s="4"/>
    </row>
    <row r="85" spans="1:11">
      <c r="B85" s="4"/>
      <c r="C85" s="4"/>
      <c r="D85" s="4"/>
      <c r="E85" s="4"/>
      <c r="F85" s="4"/>
      <c r="G85" s="4"/>
      <c r="H85" s="4"/>
    </row>
    <row r="86" spans="1:11">
      <c r="B86" s="4"/>
      <c r="C86" s="4"/>
      <c r="D86" s="4"/>
      <c r="E86" s="4"/>
      <c r="F86" s="4"/>
      <c r="G86" s="4"/>
      <c r="H86" s="4"/>
    </row>
    <row r="87" spans="1:11">
      <c r="B87" s="4"/>
      <c r="C87" s="4"/>
      <c r="D87" s="4"/>
      <c r="E87" s="4"/>
      <c r="F87" s="4"/>
      <c r="G87" s="4"/>
      <c r="H87" s="4"/>
    </row>
    <row r="88" spans="1:11">
      <c r="B88" s="4"/>
      <c r="C88" s="4"/>
      <c r="D88" s="4"/>
      <c r="E88" s="4"/>
      <c r="F88" s="4"/>
      <c r="G88" s="4"/>
      <c r="H88" s="4"/>
      <c r="K88" s="1" t="s">
        <v>4396</v>
      </c>
    </row>
    <row r="89" spans="1:11">
      <c r="B89" s="4"/>
      <c r="C89" s="4"/>
      <c r="D89" s="4"/>
      <c r="E89" s="4"/>
      <c r="F89" s="4"/>
      <c r="G89" s="4"/>
      <c r="H89" s="4"/>
      <c r="K89" s="1" t="s">
        <v>4397</v>
      </c>
    </row>
    <row r="90" spans="1:11">
      <c r="B90" s="4"/>
      <c r="C90" s="4"/>
      <c r="D90" s="4"/>
      <c r="E90" s="4"/>
      <c r="F90" s="4"/>
      <c r="G90" s="4"/>
      <c r="H90" s="4"/>
    </row>
    <row r="91" spans="1:11">
      <c r="B91" s="4"/>
      <c r="C91" s="4"/>
      <c r="D91" s="4"/>
      <c r="E91" s="4"/>
      <c r="F91" s="4"/>
      <c r="G91" s="4"/>
      <c r="H91" s="4"/>
    </row>
    <row r="92" spans="1:11">
      <c r="B92" s="4"/>
      <c r="C92" s="4"/>
      <c r="D92" s="4"/>
      <c r="E92" s="4"/>
      <c r="F92" s="4"/>
      <c r="G92" s="4"/>
      <c r="H92" s="4"/>
      <c r="K92" s="1" t="s">
        <v>4398</v>
      </c>
    </row>
    <row r="93" spans="1:11">
      <c r="B93" s="4"/>
      <c r="C93" s="4"/>
      <c r="D93" s="4"/>
      <c r="E93" s="4"/>
      <c r="F93" s="4"/>
      <c r="G93" s="4"/>
      <c r="H93" s="4"/>
      <c r="K93" s="1" t="s">
        <v>4399</v>
      </c>
    </row>
    <row r="94" spans="1:11">
      <c r="B94" s="4"/>
      <c r="C94" s="4"/>
      <c r="D94" s="4"/>
      <c r="E94" s="4"/>
      <c r="F94" s="4"/>
      <c r="G94" s="4"/>
      <c r="H94" s="4"/>
    </row>
    <row r="95" spans="1:11">
      <c r="A95" s="1" t="s">
        <v>4183</v>
      </c>
      <c r="B95" s="4"/>
      <c r="C95" s="4"/>
      <c r="D95" s="4"/>
      <c r="E95" s="4"/>
      <c r="F95" s="4"/>
      <c r="G95" s="4"/>
      <c r="H95" s="4"/>
    </row>
    <row r="96" spans="1:11">
      <c r="A96" s="1" t="s">
        <v>4184</v>
      </c>
      <c r="B96" s="4"/>
      <c r="C96" s="4"/>
      <c r="D96" s="4"/>
      <c r="E96" s="4"/>
      <c r="F96" s="4"/>
      <c r="G96" s="4"/>
      <c r="H96" s="4"/>
    </row>
    <row r="97" spans="1:8">
      <c r="B97" s="4"/>
      <c r="C97" s="4"/>
      <c r="D97" s="4"/>
      <c r="E97" s="4"/>
      <c r="F97" s="4"/>
      <c r="G97" s="4"/>
      <c r="H97" s="4"/>
    </row>
    <row r="98" spans="1:8">
      <c r="B98" s="4"/>
      <c r="C98" s="4"/>
      <c r="D98" s="4"/>
      <c r="E98" s="4"/>
      <c r="F98" s="4"/>
      <c r="G98" s="4"/>
      <c r="H98" s="4"/>
    </row>
    <row r="99" spans="1:8">
      <c r="B99" s="4"/>
      <c r="C99" s="4"/>
      <c r="D99" s="4"/>
      <c r="E99" s="4"/>
      <c r="F99" s="4"/>
      <c r="G99" s="4"/>
      <c r="H99" s="4"/>
    </row>
    <row r="100" spans="1:8">
      <c r="B100" s="4"/>
      <c r="C100" s="4"/>
      <c r="D100" s="4"/>
      <c r="E100" s="4"/>
      <c r="F100" s="4"/>
      <c r="G100" s="4"/>
      <c r="H100" s="4"/>
    </row>
    <row r="101" spans="1:8">
      <c r="B101" s="4"/>
      <c r="C101" s="4"/>
      <c r="D101" s="4"/>
      <c r="E101" s="4"/>
      <c r="F101" s="4"/>
      <c r="G101" s="4"/>
      <c r="H101" s="4"/>
    </row>
    <row r="102" spans="1:8">
      <c r="B102" s="4"/>
      <c r="C102" s="4"/>
      <c r="D102" s="4"/>
      <c r="E102" s="4"/>
      <c r="F102" s="4"/>
      <c r="G102" s="4"/>
      <c r="H102" s="4"/>
    </row>
    <row r="103" spans="1:8">
      <c r="B103" s="4"/>
      <c r="C103" s="4"/>
      <c r="D103" s="4"/>
      <c r="E103" s="4"/>
      <c r="F103" s="4"/>
      <c r="G103" s="4"/>
      <c r="H103" s="4"/>
    </row>
    <row r="104" spans="1:8">
      <c r="B104" s="4"/>
      <c r="C104" s="4"/>
      <c r="D104" s="4"/>
      <c r="E104" s="4"/>
      <c r="F104" s="4"/>
      <c r="G104" s="4"/>
      <c r="H104" s="4"/>
    </row>
    <row r="105" spans="1:8">
      <c r="B105" s="4"/>
      <c r="C105" s="4"/>
      <c r="D105" s="4"/>
      <c r="E105" s="4"/>
      <c r="F105" s="4"/>
      <c r="G105" s="4"/>
      <c r="H105" s="4"/>
    </row>
    <row r="106" spans="1:8">
      <c r="B106" s="4"/>
      <c r="C106" s="4"/>
      <c r="D106" s="4"/>
      <c r="E106" s="4"/>
      <c r="F106" s="4"/>
      <c r="G106" s="4"/>
      <c r="H106" s="4"/>
    </row>
    <row r="107" spans="1:8">
      <c r="B107" s="4"/>
      <c r="C107" s="4"/>
      <c r="D107" s="4"/>
      <c r="E107" s="4"/>
      <c r="F107" s="4"/>
      <c r="G107" s="4"/>
      <c r="H107" s="4"/>
    </row>
    <row r="108" spans="1:8">
      <c r="B108" s="4"/>
      <c r="C108" s="4"/>
      <c r="D108" s="4"/>
      <c r="E108" s="4"/>
      <c r="F108" s="4"/>
      <c r="G108" s="4"/>
      <c r="H108" s="4"/>
    </row>
    <row r="109" spans="1:8">
      <c r="B109" s="4"/>
      <c r="C109" s="4"/>
      <c r="D109" s="4"/>
      <c r="E109" s="4"/>
      <c r="F109" s="4"/>
      <c r="G109" s="4"/>
      <c r="H109" s="4"/>
    </row>
    <row r="110" spans="1:8">
      <c r="A110" s="396" t="s">
        <v>4185</v>
      </c>
      <c r="B110" s="397"/>
      <c r="C110" s="397"/>
      <c r="D110" s="397"/>
      <c r="E110" s="397"/>
      <c r="F110" s="397"/>
      <c r="G110" s="397"/>
      <c r="H110" s="397"/>
    </row>
    <row r="111" spans="1:8">
      <c r="A111" s="397" t="s">
        <v>4186</v>
      </c>
      <c r="B111" s="397"/>
      <c r="C111" s="397"/>
      <c r="D111" s="397"/>
      <c r="E111" s="397"/>
      <c r="F111" s="397"/>
      <c r="G111" s="397"/>
      <c r="H111" s="397"/>
    </row>
    <row r="112" spans="1:8">
      <c r="A112" s="397" t="s">
        <v>4187</v>
      </c>
      <c r="B112" s="397"/>
      <c r="C112" s="397"/>
      <c r="D112" s="397"/>
      <c r="E112" s="397"/>
      <c r="F112" s="397"/>
      <c r="G112" s="397"/>
      <c r="H112" s="397"/>
    </row>
    <row r="113" spans="1:8">
      <c r="A113" s="397" t="s">
        <v>4188</v>
      </c>
      <c r="B113" s="397"/>
      <c r="C113" s="397"/>
      <c r="D113" s="397"/>
      <c r="E113" s="397"/>
      <c r="F113" s="397"/>
      <c r="G113" s="397"/>
      <c r="H113" s="397"/>
    </row>
    <row r="114" spans="1:8">
      <c r="A114" s="397" t="s">
        <v>4189</v>
      </c>
      <c r="B114" s="397"/>
      <c r="C114" s="397"/>
      <c r="D114" s="398" t="s">
        <v>1509</v>
      </c>
      <c r="E114" s="397"/>
      <c r="F114" s="397"/>
      <c r="G114" s="397"/>
      <c r="H114" s="397"/>
    </row>
    <row r="115" spans="1:8">
      <c r="A115" s="397" t="s">
        <v>4190</v>
      </c>
      <c r="B115" s="397"/>
      <c r="C115" s="397"/>
      <c r="D115" s="397"/>
      <c r="E115" s="397"/>
      <c r="F115" s="397"/>
      <c r="G115" s="397"/>
      <c r="H115" s="397"/>
    </row>
    <row r="116" spans="1:8">
      <c r="A116" s="397" t="s">
        <v>4191</v>
      </c>
      <c r="B116" s="397"/>
      <c r="C116" s="397"/>
      <c r="D116" s="397"/>
      <c r="E116" s="397"/>
      <c r="F116" s="397"/>
      <c r="G116" s="397"/>
      <c r="H116" s="397"/>
    </row>
    <row r="117" spans="1:8">
      <c r="A117" s="397"/>
      <c r="B117" s="397"/>
      <c r="C117" s="397"/>
      <c r="D117" s="397"/>
      <c r="E117" s="397"/>
      <c r="F117" s="397"/>
      <c r="G117" s="397"/>
      <c r="H117" s="397"/>
    </row>
    <row r="118" spans="1:8">
      <c r="A118" s="396" t="s">
        <v>4192</v>
      </c>
      <c r="B118" s="397"/>
      <c r="C118" s="397"/>
      <c r="D118" s="397"/>
      <c r="E118" s="397"/>
      <c r="F118" s="397"/>
      <c r="G118" s="397"/>
      <c r="H118" s="397"/>
    </row>
    <row r="119" spans="1:8">
      <c r="A119" s="397" t="s">
        <v>4193</v>
      </c>
      <c r="B119" s="397"/>
      <c r="C119" s="397"/>
      <c r="D119" s="397"/>
      <c r="E119" s="397"/>
      <c r="F119" s="397"/>
      <c r="G119" s="397"/>
      <c r="H119" s="397"/>
    </row>
    <row r="120" spans="1:8">
      <c r="A120" s="397" t="s">
        <v>4194</v>
      </c>
      <c r="B120" s="397"/>
      <c r="C120" s="397"/>
      <c r="D120" s="397"/>
      <c r="E120" s="397"/>
      <c r="F120" s="397"/>
      <c r="G120" s="397"/>
      <c r="H120" s="397"/>
    </row>
    <row r="121" spans="1:8">
      <c r="A121" s="397" t="s">
        <v>4195</v>
      </c>
      <c r="B121" s="397"/>
      <c r="C121" s="397"/>
      <c r="D121" s="397"/>
      <c r="E121" s="397"/>
      <c r="F121" s="397"/>
      <c r="G121" s="397"/>
      <c r="H121" s="397"/>
    </row>
    <row r="122" spans="1:8">
      <c r="A122" s="397" t="s">
        <v>4196</v>
      </c>
      <c r="B122" s="397"/>
      <c r="C122" s="397"/>
      <c r="D122" s="397" t="s">
        <v>1509</v>
      </c>
      <c r="E122" s="397" t="s">
        <v>4197</v>
      </c>
      <c r="F122" s="397"/>
      <c r="G122" s="397"/>
      <c r="H122" s="397"/>
    </row>
    <row r="123" spans="1:8">
      <c r="A123" s="397"/>
      <c r="B123" s="397"/>
      <c r="C123" s="397"/>
      <c r="D123" s="397"/>
      <c r="E123" s="397"/>
      <c r="F123" s="397"/>
      <c r="G123" s="397"/>
      <c r="H123" s="397"/>
    </row>
    <row r="124" spans="1:8">
      <c r="A124" s="396" t="s">
        <v>4198</v>
      </c>
      <c r="B124" s="397"/>
      <c r="C124" s="397"/>
      <c r="D124" s="397"/>
      <c r="E124" s="397"/>
      <c r="F124" s="397"/>
      <c r="G124" s="397"/>
      <c r="H124" s="397"/>
    </row>
    <row r="125" spans="1:8">
      <c r="A125" s="397" t="s">
        <v>4199</v>
      </c>
      <c r="B125" s="397"/>
      <c r="C125" s="397"/>
      <c r="D125" s="397"/>
      <c r="E125" s="397"/>
      <c r="F125" s="397"/>
      <c r="G125" s="397"/>
      <c r="H125" s="397"/>
    </row>
    <row r="126" spans="1:8">
      <c r="A126" s="397" t="s">
        <v>4200</v>
      </c>
      <c r="B126" s="397"/>
      <c r="C126" s="397"/>
      <c r="D126" s="397"/>
      <c r="E126" s="397"/>
      <c r="F126" s="397"/>
      <c r="G126" s="397"/>
      <c r="H126" s="397"/>
    </row>
    <row r="127" spans="1:8">
      <c r="A127" s="397" t="s">
        <v>4201</v>
      </c>
      <c r="B127" s="397"/>
      <c r="C127" s="399" t="s">
        <v>4202</v>
      </c>
      <c r="D127" s="397"/>
      <c r="E127" s="397"/>
      <c r="F127" s="397"/>
      <c r="G127" s="397"/>
      <c r="H127" s="397"/>
    </row>
    <row r="128" spans="1:8">
      <c r="A128" s="397"/>
      <c r="B128" s="397"/>
      <c r="C128" s="397"/>
      <c r="D128" s="397"/>
      <c r="E128" s="397"/>
      <c r="F128" s="397"/>
      <c r="G128" s="397"/>
      <c r="H128" s="397"/>
    </row>
    <row r="129" spans="1:8">
      <c r="A129" s="396" t="s">
        <v>4203</v>
      </c>
      <c r="B129" s="397"/>
      <c r="C129" s="397"/>
      <c r="D129" s="397"/>
      <c r="E129" s="397"/>
      <c r="F129" s="397"/>
      <c r="G129" s="397"/>
      <c r="H129" s="397"/>
    </row>
    <row r="130" spans="1:8">
      <c r="A130" s="397" t="s">
        <v>4204</v>
      </c>
      <c r="B130" s="397"/>
      <c r="C130" s="397"/>
      <c r="D130" s="397"/>
      <c r="E130" s="397"/>
      <c r="F130" s="397"/>
      <c r="G130" s="397"/>
      <c r="H130" s="397"/>
    </row>
    <row r="131" spans="1:8">
      <c r="A131" s="397" t="s">
        <v>4205</v>
      </c>
      <c r="B131" s="397"/>
      <c r="C131" s="397"/>
      <c r="D131" s="397"/>
      <c r="E131" s="397"/>
      <c r="F131" s="397"/>
      <c r="G131" s="397"/>
      <c r="H131" s="397"/>
    </row>
    <row r="132" spans="1:8">
      <c r="A132" s="397" t="s">
        <v>4206</v>
      </c>
      <c r="B132" s="397"/>
      <c r="C132" s="397"/>
      <c r="D132" s="397"/>
      <c r="E132" s="397"/>
      <c r="F132" s="397"/>
      <c r="G132" s="397"/>
      <c r="H132" s="397"/>
    </row>
    <row r="133" spans="1:8">
      <c r="A133" s="397" t="s">
        <v>4207</v>
      </c>
      <c r="B133" s="397"/>
      <c r="C133" s="397"/>
      <c r="D133" s="397"/>
      <c r="E133" s="397"/>
      <c r="F133" s="397"/>
      <c r="G133" s="397"/>
      <c r="H133" s="397"/>
    </row>
    <row r="134" spans="1:8">
      <c r="A134" s="397"/>
      <c r="B134" s="397"/>
      <c r="C134" s="397"/>
      <c r="D134" s="397"/>
      <c r="E134" s="397"/>
      <c r="F134" s="397"/>
      <c r="G134" s="397"/>
      <c r="H134" s="397"/>
    </row>
    <row r="135" spans="1:8">
      <c r="A135" s="397"/>
      <c r="B135" s="397"/>
      <c r="C135" s="397"/>
      <c r="D135" s="397"/>
      <c r="E135" s="398" t="s">
        <v>1095</v>
      </c>
      <c r="F135" s="397" t="s">
        <v>4208</v>
      </c>
      <c r="G135" s="397"/>
      <c r="H135" s="397"/>
    </row>
    <row r="136" spans="1:8">
      <c r="A136" s="397"/>
      <c r="B136" s="397"/>
      <c r="C136" s="397"/>
      <c r="D136" s="397"/>
      <c r="E136" s="397"/>
      <c r="F136" s="397" t="s">
        <v>4209</v>
      </c>
      <c r="G136" s="397"/>
      <c r="H136" s="397"/>
    </row>
    <row r="137" spans="1:8">
      <c r="A137" s="397"/>
      <c r="B137" s="397"/>
      <c r="C137" s="397"/>
      <c r="D137" s="397"/>
      <c r="E137" s="397"/>
      <c r="F137" s="397" t="s">
        <v>4210</v>
      </c>
      <c r="G137" s="397"/>
      <c r="H137" s="397"/>
    </row>
    <row r="138" spans="1:8">
      <c r="A138" s="397"/>
      <c r="B138" s="397"/>
      <c r="C138" s="397"/>
      <c r="D138" s="397"/>
      <c r="E138" s="397"/>
      <c r="F138" s="397" t="s">
        <v>4211</v>
      </c>
      <c r="G138" s="397"/>
      <c r="H138" s="397"/>
    </row>
    <row r="139" spans="1:8">
      <c r="A139" s="397"/>
      <c r="B139" s="397"/>
      <c r="C139" s="397"/>
      <c r="D139" s="397"/>
      <c r="E139" s="397"/>
      <c r="F139" s="397" t="s">
        <v>4212</v>
      </c>
      <c r="G139" s="397"/>
      <c r="H139" s="397"/>
    </row>
    <row r="140" spans="1:8">
      <c r="A140" s="397"/>
      <c r="B140" s="397"/>
      <c r="C140" s="397"/>
      <c r="D140" s="397"/>
      <c r="E140" s="397"/>
      <c r="F140" s="397" t="s">
        <v>4213</v>
      </c>
      <c r="G140" s="397"/>
      <c r="H140" s="397"/>
    </row>
    <row r="141" spans="1:8">
      <c r="A141" s="397"/>
      <c r="B141" s="398" t="s">
        <v>1087</v>
      </c>
      <c r="C141" s="397"/>
      <c r="D141" s="397"/>
      <c r="E141" s="397"/>
      <c r="F141" s="397"/>
      <c r="G141" s="397"/>
      <c r="H141" s="397"/>
    </row>
    <row r="142" spans="1:8">
      <c r="A142" s="397"/>
      <c r="B142" s="397"/>
      <c r="C142" s="397"/>
      <c r="D142" s="397"/>
      <c r="E142" s="397"/>
      <c r="F142" s="397" t="s">
        <v>4214</v>
      </c>
      <c r="G142" s="397"/>
      <c r="H142" s="397"/>
    </row>
    <row r="143" spans="1:8">
      <c r="A143" s="397"/>
      <c r="B143" s="397"/>
      <c r="C143" s="397"/>
      <c r="D143" s="397"/>
      <c r="E143" s="397"/>
      <c r="F143" s="397" t="s">
        <v>4215</v>
      </c>
      <c r="G143" s="397"/>
      <c r="H143" s="397"/>
    </row>
    <row r="144" spans="1:8">
      <c r="A144" s="397"/>
      <c r="B144" s="397"/>
      <c r="C144" s="397"/>
      <c r="D144" s="397"/>
      <c r="E144" s="397"/>
      <c r="F144" s="397" t="s">
        <v>4216</v>
      </c>
      <c r="G144" s="397"/>
      <c r="H144" s="397"/>
    </row>
    <row r="145" spans="1:17">
      <c r="A145" s="397"/>
      <c r="B145" s="397"/>
      <c r="C145" s="397"/>
      <c r="D145" s="397"/>
      <c r="E145" s="397"/>
      <c r="F145" s="397"/>
      <c r="G145" s="397"/>
      <c r="H145" s="397"/>
    </row>
    <row r="146" spans="1:17">
      <c r="A146" s="397"/>
      <c r="B146" s="397"/>
      <c r="C146" s="397"/>
      <c r="D146" s="397"/>
      <c r="E146" s="397"/>
      <c r="F146" s="397"/>
      <c r="G146" s="397"/>
      <c r="H146" s="397"/>
    </row>
    <row r="147" spans="1:17">
      <c r="A147" s="397"/>
      <c r="B147" s="397"/>
      <c r="C147" s="397"/>
      <c r="D147" s="397"/>
      <c r="E147" s="397"/>
      <c r="F147" s="397"/>
      <c r="G147" s="397"/>
      <c r="H147" s="397"/>
    </row>
    <row r="148" spans="1:17">
      <c r="A148" s="397"/>
      <c r="B148" s="397"/>
      <c r="C148" s="397"/>
      <c r="D148" s="397"/>
      <c r="E148" s="397"/>
      <c r="F148" s="397"/>
      <c r="G148" s="397"/>
      <c r="H148" s="397"/>
    </row>
    <row r="149" spans="1:17">
      <c r="H149" s="2"/>
      <c r="I149" s="2"/>
      <c r="J149" s="2"/>
      <c r="K149" s="2"/>
    </row>
    <row r="150" spans="1:17" ht="21">
      <c r="A150" s="394" t="s">
        <v>4217</v>
      </c>
      <c r="B150" s="395"/>
      <c r="C150" s="395"/>
      <c r="D150" s="395"/>
      <c r="E150" s="395"/>
      <c r="F150" s="395"/>
      <c r="G150" s="395"/>
      <c r="H150" s="498" t="s">
        <v>5170</v>
      </c>
      <c r="I150" s="510"/>
      <c r="J150" s="510"/>
      <c r="K150" s="2"/>
    </row>
    <row r="151" spans="1:17">
      <c r="Q151" s="1" t="s">
        <v>4403</v>
      </c>
    </row>
    <row r="152" spans="1:17">
      <c r="J152" s="1" t="s">
        <v>4400</v>
      </c>
      <c r="M152" s="1" t="s">
        <v>4401</v>
      </c>
      <c r="Q152" s="1" t="s">
        <v>4402</v>
      </c>
    </row>
    <row r="160" spans="1:17">
      <c r="K160" s="1" t="s">
        <v>4404</v>
      </c>
    </row>
    <row r="161" spans="1:11">
      <c r="K161" s="1" t="s">
        <v>4405</v>
      </c>
    </row>
    <row r="162" spans="1:11">
      <c r="K162" s="1" t="s">
        <v>4406</v>
      </c>
    </row>
    <row r="163" spans="1:11">
      <c r="A163" s="1" t="s">
        <v>341</v>
      </c>
    </row>
    <row r="165" spans="1:11">
      <c r="A165" s="1" t="s">
        <v>4218</v>
      </c>
    </row>
    <row r="166" spans="1:11">
      <c r="A166" s="1" t="s">
        <v>4219</v>
      </c>
    </row>
    <row r="180" spans="1:12">
      <c r="A180" s="4" t="s">
        <v>4220</v>
      </c>
      <c r="B180" s="4"/>
      <c r="C180" s="4"/>
      <c r="D180" s="4"/>
      <c r="E180" s="4"/>
    </row>
    <row r="181" spans="1:12">
      <c r="A181" s="1" t="s">
        <v>4221</v>
      </c>
    </row>
    <row r="182" spans="1:12">
      <c r="A182" s="1" t="s">
        <v>4222</v>
      </c>
    </row>
    <row r="183" spans="1:12">
      <c r="A183" s="1" t="s">
        <v>4223</v>
      </c>
    </row>
    <row r="184" spans="1:12">
      <c r="A184" s="1" t="s">
        <v>4224</v>
      </c>
    </row>
    <row r="186" spans="1:12">
      <c r="A186" s="341" t="s">
        <v>4225</v>
      </c>
      <c r="B186" s="341"/>
      <c r="C186" s="341"/>
      <c r="D186" s="341"/>
      <c r="E186" s="341"/>
      <c r="F186" s="341"/>
      <c r="G186" s="341"/>
      <c r="H186" s="341"/>
    </row>
    <row r="188" spans="1:12">
      <c r="H188" s="1" t="s">
        <v>4407</v>
      </c>
      <c r="L188" s="1" t="s">
        <v>4408</v>
      </c>
    </row>
    <row r="198" spans="1:12">
      <c r="H198" s="89" t="s">
        <v>4409</v>
      </c>
      <c r="L198" s="1" t="s">
        <v>4410</v>
      </c>
    </row>
    <row r="199" spans="1:12">
      <c r="L199" s="1" t="s">
        <v>4411</v>
      </c>
    </row>
    <row r="200" spans="1:12">
      <c r="L200" s="1" t="s">
        <v>4412</v>
      </c>
    </row>
    <row r="202" spans="1:12">
      <c r="A202" s="1" t="s">
        <v>341</v>
      </c>
    </row>
    <row r="217" spans="1:8">
      <c r="A217" s="397" t="s">
        <v>4226</v>
      </c>
    </row>
    <row r="218" spans="1:8">
      <c r="A218" s="397" t="s">
        <v>4227</v>
      </c>
    </row>
    <row r="219" spans="1:8">
      <c r="A219" s="397" t="s">
        <v>4228</v>
      </c>
    </row>
    <row r="220" spans="1:8">
      <c r="A220" s="400" t="s">
        <v>4229</v>
      </c>
    </row>
    <row r="222" spans="1:8">
      <c r="A222" s="394" t="s">
        <v>4333</v>
      </c>
      <c r="B222" s="394"/>
      <c r="C222" s="394"/>
      <c r="D222" s="394"/>
      <c r="E222" s="394"/>
      <c r="F222" s="394"/>
      <c r="G222" s="394"/>
      <c r="H222" s="394"/>
    </row>
    <row r="226" spans="1:11">
      <c r="I226" s="1" t="s">
        <v>2380</v>
      </c>
    </row>
    <row r="227" spans="1:11">
      <c r="I227" s="89" t="s">
        <v>4415</v>
      </c>
    </row>
    <row r="228" spans="1:11">
      <c r="J228" s="1" t="s">
        <v>4414</v>
      </c>
      <c r="K228" s="1" t="s">
        <v>1589</v>
      </c>
    </row>
    <row r="229" spans="1:11">
      <c r="I229" s="1" t="s">
        <v>4413</v>
      </c>
      <c r="J229" s="1">
        <v>1000</v>
      </c>
      <c r="K229" s="1">
        <v>2000</v>
      </c>
    </row>
    <row r="230" spans="1:11">
      <c r="I230" s="1" t="s">
        <v>1879</v>
      </c>
      <c r="J230" s="1">
        <v>1000</v>
      </c>
      <c r="K230" s="1">
        <v>1000</v>
      </c>
    </row>
    <row r="231" spans="1:11">
      <c r="I231" s="1" t="s">
        <v>218</v>
      </c>
      <c r="J231" s="1">
        <f>J229+J230</f>
        <v>2000</v>
      </c>
      <c r="K231" s="1">
        <v>3000</v>
      </c>
    </row>
    <row r="240" spans="1:11">
      <c r="A240" s="397" t="s">
        <v>4334</v>
      </c>
      <c r="B240" s="397" t="s">
        <v>4335</v>
      </c>
      <c r="C240" s="397"/>
      <c r="D240" s="397"/>
      <c r="E240" s="397"/>
      <c r="F240" s="397"/>
      <c r="G240" s="397"/>
    </row>
    <row r="241" spans="1:14">
      <c r="A241" s="396" t="s">
        <v>3535</v>
      </c>
      <c r="B241" s="397" t="s">
        <v>4336</v>
      </c>
      <c r="C241" s="397"/>
      <c r="D241" s="397"/>
      <c r="E241" s="397"/>
      <c r="F241" s="397"/>
      <c r="G241" s="397"/>
    </row>
    <row r="242" spans="1:14">
      <c r="A242" s="397"/>
      <c r="B242" s="397" t="s">
        <v>4337</v>
      </c>
      <c r="C242" s="397"/>
      <c r="D242" s="397"/>
      <c r="E242" s="397"/>
      <c r="F242" s="397"/>
      <c r="G242" s="397"/>
    </row>
    <row r="243" spans="1:14">
      <c r="A243" s="397"/>
      <c r="B243" s="397" t="s">
        <v>4338</v>
      </c>
      <c r="C243" s="397"/>
      <c r="D243" s="397"/>
      <c r="E243" s="397"/>
      <c r="F243" s="397"/>
      <c r="G243" s="397"/>
    </row>
    <row r="244" spans="1:14">
      <c r="A244" s="397"/>
      <c r="B244" s="397"/>
      <c r="C244" s="397"/>
      <c r="D244" s="397"/>
      <c r="E244" s="397"/>
      <c r="F244" s="397"/>
      <c r="G244" s="397"/>
    </row>
    <row r="245" spans="1:14">
      <c r="A245" s="397" t="s">
        <v>4339</v>
      </c>
      <c r="B245" s="397" t="s">
        <v>4340</v>
      </c>
      <c r="C245" s="397"/>
      <c r="D245" s="397"/>
      <c r="E245" s="397"/>
      <c r="F245" s="397"/>
      <c r="G245" s="397"/>
    </row>
    <row r="246" spans="1:14">
      <c r="A246" s="396" t="s">
        <v>3535</v>
      </c>
      <c r="B246" s="397" t="s">
        <v>4341</v>
      </c>
      <c r="C246" s="397"/>
      <c r="D246" s="397"/>
      <c r="E246" s="397"/>
      <c r="F246" s="397"/>
      <c r="G246" s="397"/>
    </row>
    <row r="247" spans="1:14">
      <c r="A247" s="397"/>
      <c r="B247" s="397" t="s">
        <v>4342</v>
      </c>
      <c r="C247" s="397"/>
      <c r="D247" s="397"/>
      <c r="E247" s="397"/>
      <c r="F247" s="397"/>
      <c r="G247" s="397"/>
    </row>
    <row r="248" spans="1:14">
      <c r="A248" s="396"/>
      <c r="B248" s="397" t="s">
        <v>4343</v>
      </c>
      <c r="C248" s="396"/>
      <c r="D248" s="396"/>
      <c r="E248" s="396"/>
      <c r="F248" s="396"/>
      <c r="G248" s="396"/>
    </row>
    <row r="250" spans="1:14">
      <c r="A250" s="1" t="s">
        <v>1039</v>
      </c>
    </row>
    <row r="252" spans="1:14">
      <c r="A252" s="405" t="s">
        <v>4539</v>
      </c>
      <c r="B252" s="405"/>
      <c r="C252" s="405"/>
      <c r="D252" s="405"/>
      <c r="E252" s="405"/>
      <c r="F252" s="405"/>
      <c r="G252" s="405"/>
      <c r="H252" s="405"/>
    </row>
    <row r="256" spans="1:14">
      <c r="A256" s="341" t="s">
        <v>4538</v>
      </c>
      <c r="B256" s="341"/>
      <c r="C256" s="341"/>
      <c r="D256" s="341"/>
      <c r="E256" s="341"/>
      <c r="F256" s="341"/>
      <c r="G256" s="341"/>
      <c r="H256" s="341"/>
      <c r="I256" s="497" t="s">
        <v>5261</v>
      </c>
      <c r="J256" s="497"/>
      <c r="K256" s="497"/>
      <c r="L256" s="497"/>
      <c r="M256" s="497"/>
      <c r="N256" s="497"/>
    </row>
    <row r="257" spans="1:11" ht="17" thickBot="1"/>
    <row r="258" spans="1:11" ht="17" thickBot="1">
      <c r="A258" s="49" t="s">
        <v>4537</v>
      </c>
      <c r="B258" s="73"/>
      <c r="C258" s="73"/>
      <c r="D258" s="73"/>
      <c r="E258" s="73"/>
      <c r="F258" s="73"/>
      <c r="G258" s="73"/>
      <c r="H258" s="74"/>
    </row>
    <row r="260" spans="1:11">
      <c r="I260" s="1" t="s">
        <v>4540</v>
      </c>
    </row>
    <row r="261" spans="1:11">
      <c r="I261" s="1" t="s">
        <v>4541</v>
      </c>
      <c r="K261" s="1" t="s">
        <v>4542</v>
      </c>
    </row>
    <row r="262" spans="1:11">
      <c r="I262" s="1" t="s">
        <v>4543</v>
      </c>
    </row>
    <row r="263" spans="1:11">
      <c r="I263" s="1" t="s">
        <v>4544</v>
      </c>
    </row>
    <row r="264" spans="1:11">
      <c r="I264" s="1" t="s">
        <v>4545</v>
      </c>
    </row>
    <row r="265" spans="1:11">
      <c r="I265" s="1" t="s">
        <v>4546</v>
      </c>
    </row>
    <row r="267" spans="1:11">
      <c r="I267" s="89" t="s">
        <v>4547</v>
      </c>
    </row>
    <row r="269" spans="1:11">
      <c r="I269" s="1" t="s">
        <v>4548</v>
      </c>
    </row>
    <row r="270" spans="1:11">
      <c r="I270" s="1" t="s">
        <v>4549</v>
      </c>
    </row>
    <row r="275" spans="1:11">
      <c r="A275" s="1" t="s">
        <v>4536</v>
      </c>
    </row>
    <row r="276" spans="1:11">
      <c r="A276" s="1" t="s">
        <v>4535</v>
      </c>
    </row>
    <row r="277" spans="1:11">
      <c r="A277" s="1" t="s">
        <v>4534</v>
      </c>
    </row>
    <row r="280" spans="1:11">
      <c r="B280" s="53" t="s">
        <v>4441</v>
      </c>
      <c r="D280" s="402" t="s">
        <v>1095</v>
      </c>
      <c r="G280" s="3" t="s">
        <v>1095</v>
      </c>
      <c r="K280" s="3" t="s">
        <v>1095</v>
      </c>
    </row>
    <row r="288" spans="1:11">
      <c r="A288" s="3" t="s">
        <v>4439</v>
      </c>
      <c r="E288" s="3" t="s">
        <v>4438</v>
      </c>
      <c r="I288" s="3" t="s">
        <v>4437</v>
      </c>
    </row>
    <row r="290" spans="1:10">
      <c r="A290" s="3" t="s">
        <v>1902</v>
      </c>
      <c r="H290" s="3" t="s">
        <v>1902</v>
      </c>
    </row>
    <row r="291" spans="1:10">
      <c r="B291" s="341" t="s">
        <v>4435</v>
      </c>
      <c r="C291" s="53" t="s">
        <v>3803</v>
      </c>
      <c r="E291" s="341" t="s">
        <v>4434</v>
      </c>
      <c r="J291" s="341" t="s">
        <v>4433</v>
      </c>
    </row>
    <row r="294" spans="1:10">
      <c r="A294" s="1" t="s">
        <v>4533</v>
      </c>
    </row>
    <row r="295" spans="1:10">
      <c r="A295" s="1" t="s">
        <v>4532</v>
      </c>
    </row>
    <row r="297" spans="1:10">
      <c r="E297" s="1" t="s">
        <v>4531</v>
      </c>
      <c r="F297" s="76" t="s">
        <v>4530</v>
      </c>
    </row>
    <row r="298" spans="1:10">
      <c r="G298" s="3" t="s">
        <v>1095</v>
      </c>
    </row>
    <row r="300" spans="1:10">
      <c r="E300" s="3" t="s">
        <v>1681</v>
      </c>
    </row>
    <row r="306" spans="1:6">
      <c r="E306" s="3"/>
    </row>
    <row r="308" spans="1:6">
      <c r="D308" s="3" t="s">
        <v>1902</v>
      </c>
    </row>
    <row r="309" spans="1:6">
      <c r="F309" s="341" t="s">
        <v>4529</v>
      </c>
    </row>
    <row r="312" spans="1:6">
      <c r="A312" s="1" t="s">
        <v>4528</v>
      </c>
    </row>
    <row r="313" spans="1:6">
      <c r="A313" s="4" t="s">
        <v>4527</v>
      </c>
    </row>
    <row r="315" spans="1:6">
      <c r="A315" s="1" t="s">
        <v>4526</v>
      </c>
    </row>
    <row r="316" spans="1:6">
      <c r="A316" s="1" t="s">
        <v>4525</v>
      </c>
    </row>
    <row r="318" spans="1:6">
      <c r="A318" s="234" t="s">
        <v>4524</v>
      </c>
      <c r="B318" s="234"/>
      <c r="C318" s="234"/>
      <c r="E318" s="76"/>
    </row>
    <row r="319" spans="1:6">
      <c r="A319" s="234" t="s">
        <v>4523</v>
      </c>
      <c r="B319" s="234"/>
      <c r="C319" s="234"/>
      <c r="F319" s="3" t="s">
        <v>1095</v>
      </c>
    </row>
    <row r="321" spans="1:16">
      <c r="D321" s="3" t="s">
        <v>4425</v>
      </c>
    </row>
    <row r="324" spans="1:16">
      <c r="F324" s="1" t="s">
        <v>4522</v>
      </c>
    </row>
    <row r="327" spans="1:16">
      <c r="D327" s="3" t="s">
        <v>4423</v>
      </c>
    </row>
    <row r="329" spans="1:16">
      <c r="C329" s="3" t="s">
        <v>1902</v>
      </c>
    </row>
    <row r="330" spans="1:16">
      <c r="E330" s="3" t="s">
        <v>4521</v>
      </c>
    </row>
    <row r="332" spans="1:16">
      <c r="A332" s="1" t="s">
        <v>4520</v>
      </c>
    </row>
    <row r="333" spans="1:16">
      <c r="A333" s="1" t="s">
        <v>4519</v>
      </c>
      <c r="M333" s="1" t="s">
        <v>4518</v>
      </c>
    </row>
    <row r="334" spans="1:16">
      <c r="M334" s="1" t="s">
        <v>4517</v>
      </c>
    </row>
    <row r="335" spans="1:16">
      <c r="M335" s="1" t="s">
        <v>4516</v>
      </c>
    </row>
    <row r="336" spans="1:16">
      <c r="B336" s="53" t="s">
        <v>4441</v>
      </c>
      <c r="D336" s="402" t="s">
        <v>1095</v>
      </c>
      <c r="G336" s="3" t="s">
        <v>1095</v>
      </c>
      <c r="K336" s="3" t="s">
        <v>1095</v>
      </c>
      <c r="P336" s="3" t="s">
        <v>1095</v>
      </c>
    </row>
    <row r="337" spans="1:15">
      <c r="O337" s="3" t="s">
        <v>4440</v>
      </c>
    </row>
    <row r="344" spans="1:15">
      <c r="A344" s="17" t="s">
        <v>4424</v>
      </c>
      <c r="B344" s="3" t="s">
        <v>4439</v>
      </c>
      <c r="E344" s="3" t="s">
        <v>4438</v>
      </c>
      <c r="I344" s="3" t="s">
        <v>4437</v>
      </c>
      <c r="N344" s="3" t="s">
        <v>4436</v>
      </c>
    </row>
    <row r="346" spans="1:15">
      <c r="A346" s="3" t="s">
        <v>1902</v>
      </c>
      <c r="H346" s="3" t="s">
        <v>1902</v>
      </c>
      <c r="M346" s="3" t="s">
        <v>1902</v>
      </c>
    </row>
    <row r="347" spans="1:15">
      <c r="B347" s="341" t="s">
        <v>4515</v>
      </c>
      <c r="E347" s="341" t="s">
        <v>4434</v>
      </c>
      <c r="J347" s="341" t="s">
        <v>4433</v>
      </c>
      <c r="O347" s="341" t="s">
        <v>4432</v>
      </c>
    </row>
    <row r="350" spans="1:15">
      <c r="A350" s="1" t="s">
        <v>4514</v>
      </c>
    </row>
    <row r="351" spans="1:15">
      <c r="A351" s="1" t="s">
        <v>4513</v>
      </c>
    </row>
    <row r="353" spans="1:9">
      <c r="E353" s="76"/>
    </row>
    <row r="354" spans="1:9">
      <c r="F354" s="3" t="s">
        <v>1095</v>
      </c>
    </row>
    <row r="355" spans="1:9">
      <c r="I355" s="1" t="s">
        <v>4512</v>
      </c>
    </row>
    <row r="356" spans="1:9">
      <c r="D356" s="3" t="s">
        <v>4425</v>
      </c>
      <c r="I356" s="1" t="s">
        <v>4511</v>
      </c>
    </row>
    <row r="357" spans="1:9">
      <c r="F357" s="1" t="s">
        <v>4510</v>
      </c>
      <c r="I357" s="1" t="s">
        <v>4509</v>
      </c>
    </row>
    <row r="358" spans="1:9">
      <c r="I358" s="1" t="s">
        <v>4508</v>
      </c>
    </row>
    <row r="359" spans="1:9">
      <c r="F359" s="1" t="s">
        <v>4507</v>
      </c>
      <c r="I359" s="1" t="s">
        <v>4506</v>
      </c>
    </row>
    <row r="360" spans="1:9">
      <c r="I360" s="1" t="s">
        <v>4505</v>
      </c>
    </row>
    <row r="361" spans="1:9">
      <c r="C361" s="1" t="s">
        <v>4424</v>
      </c>
      <c r="I361" s="1" t="s">
        <v>4504</v>
      </c>
    </row>
    <row r="362" spans="1:9">
      <c r="D362" s="3" t="s">
        <v>4423</v>
      </c>
    </row>
    <row r="364" spans="1:9">
      <c r="C364" s="3" t="s">
        <v>1902</v>
      </c>
    </row>
    <row r="365" spans="1:9">
      <c r="D365" s="3" t="s">
        <v>4503</v>
      </c>
      <c r="E365" s="3" t="s">
        <v>4502</v>
      </c>
    </row>
    <row r="366" spans="1:9">
      <c r="D366" s="3" t="s">
        <v>4501</v>
      </c>
      <c r="E366" s="3" t="s">
        <v>4500</v>
      </c>
    </row>
    <row r="368" spans="1:9" ht="17" thickBot="1">
      <c r="A368" s="1" t="s">
        <v>4499</v>
      </c>
    </row>
    <row r="369" spans="1:7" ht="17" thickBot="1">
      <c r="A369" s="49" t="s">
        <v>4498</v>
      </c>
      <c r="B369" s="50"/>
      <c r="C369" s="50"/>
      <c r="D369" s="50"/>
      <c r="E369" s="50"/>
      <c r="F369" s="50"/>
      <c r="G369" s="404" t="s">
        <v>2904</v>
      </c>
    </row>
    <row r="371" spans="1:7">
      <c r="A371" s="403" t="s">
        <v>4497</v>
      </c>
      <c r="B371" s="403"/>
      <c r="C371" s="403"/>
    </row>
    <row r="372" spans="1:7">
      <c r="A372" s="1" t="s">
        <v>4496</v>
      </c>
    </row>
    <row r="373" spans="1:7">
      <c r="A373" s="1" t="s">
        <v>4495</v>
      </c>
      <c r="F373" s="3" t="s">
        <v>4475</v>
      </c>
    </row>
    <row r="374" spans="1:7">
      <c r="A374" s="1" t="s">
        <v>4494</v>
      </c>
      <c r="F374" s="1" t="s">
        <v>4493</v>
      </c>
    </row>
    <row r="376" spans="1:7">
      <c r="A376" s="1" t="s">
        <v>4492</v>
      </c>
    </row>
    <row r="377" spans="1:7">
      <c r="A377" s="1" t="s">
        <v>4491</v>
      </c>
    </row>
    <row r="378" spans="1:7">
      <c r="A378" s="1" t="s">
        <v>4490</v>
      </c>
    </row>
    <row r="381" spans="1:7">
      <c r="A381" s="1" t="s">
        <v>4482</v>
      </c>
    </row>
    <row r="382" spans="1:7">
      <c r="A382" s="1" t="s">
        <v>4464</v>
      </c>
    </row>
    <row r="383" spans="1:7">
      <c r="A383" s="1" t="s">
        <v>4431</v>
      </c>
    </row>
    <row r="384" spans="1:7">
      <c r="A384" s="1" t="s">
        <v>4422</v>
      </c>
    </row>
    <row r="386" spans="1:7">
      <c r="A386" s="403" t="s">
        <v>4489</v>
      </c>
    </row>
    <row r="387" spans="1:7">
      <c r="A387" s="1" t="s">
        <v>4488</v>
      </c>
    </row>
    <row r="388" spans="1:7">
      <c r="A388" s="1" t="s">
        <v>4487</v>
      </c>
    </row>
    <row r="389" spans="1:7">
      <c r="A389" s="1" t="s">
        <v>4486</v>
      </c>
    </row>
    <row r="390" spans="1:7">
      <c r="A390" s="1" t="s">
        <v>4485</v>
      </c>
    </row>
    <row r="391" spans="1:7">
      <c r="A391" s="1" t="s">
        <v>4484</v>
      </c>
    </row>
    <row r="392" spans="1:7">
      <c r="A392" s="1" t="s">
        <v>4483</v>
      </c>
    </row>
    <row r="393" spans="1:7">
      <c r="F393" s="3" t="s">
        <v>1095</v>
      </c>
    </row>
    <row r="397" spans="1:7">
      <c r="G397" s="17" t="s">
        <v>4470</v>
      </c>
    </row>
    <row r="400" spans="1:7">
      <c r="G400" s="17" t="s">
        <v>4467</v>
      </c>
    </row>
    <row r="401" spans="1:8">
      <c r="D401" s="3" t="s">
        <v>4438</v>
      </c>
    </row>
    <row r="404" spans="1:8">
      <c r="D404" s="1" t="s">
        <v>4466</v>
      </c>
      <c r="E404" s="1" t="s">
        <v>4465</v>
      </c>
    </row>
    <row r="406" spans="1:8">
      <c r="E406" s="341" t="s">
        <v>4434</v>
      </c>
    </row>
    <row r="407" spans="1:8" ht="17" thickBot="1"/>
    <row r="408" spans="1:8" ht="17" thickBot="1">
      <c r="A408" s="49" t="s">
        <v>4482</v>
      </c>
      <c r="B408" s="50"/>
      <c r="C408" s="50"/>
      <c r="D408" s="50"/>
      <c r="E408" s="50"/>
      <c r="F408" s="50"/>
      <c r="G408" s="73" t="s">
        <v>4421</v>
      </c>
      <c r="H408" s="51"/>
    </row>
    <row r="410" spans="1:8">
      <c r="A410" s="1" t="s">
        <v>967</v>
      </c>
    </row>
    <row r="411" spans="1:8">
      <c r="A411" s="1" t="s">
        <v>4481</v>
      </c>
      <c r="H411" s="1" t="s">
        <v>4450</v>
      </c>
    </row>
    <row r="412" spans="1:8">
      <c r="A412" s="1" t="s">
        <v>4480</v>
      </c>
      <c r="H412" s="1" t="s">
        <v>4479</v>
      </c>
    </row>
    <row r="413" spans="1:8">
      <c r="H413" s="1" t="s">
        <v>4478</v>
      </c>
    </row>
    <row r="414" spans="1:8">
      <c r="A414" s="1" t="s">
        <v>4477</v>
      </c>
      <c r="F414" s="3" t="s">
        <v>1095</v>
      </c>
      <c r="H414" s="1" t="s">
        <v>4476</v>
      </c>
    </row>
    <row r="415" spans="1:8">
      <c r="B415" s="1" t="s">
        <v>4475</v>
      </c>
      <c r="H415" s="1" t="s">
        <v>4474</v>
      </c>
    </row>
    <row r="416" spans="1:8">
      <c r="A416" s="1" t="s">
        <v>4473</v>
      </c>
    </row>
    <row r="417" spans="1:8">
      <c r="A417" s="1" t="s">
        <v>4472</v>
      </c>
    </row>
    <row r="418" spans="1:8">
      <c r="A418" s="1" t="s">
        <v>4471</v>
      </c>
      <c r="G418" s="17" t="s">
        <v>4470</v>
      </c>
    </row>
    <row r="419" spans="1:8">
      <c r="A419" s="1" t="s">
        <v>4469</v>
      </c>
    </row>
    <row r="420" spans="1:8">
      <c r="A420" s="1" t="s">
        <v>4468</v>
      </c>
    </row>
    <row r="421" spans="1:8">
      <c r="G421" s="17" t="s">
        <v>4467</v>
      </c>
    </row>
    <row r="422" spans="1:8">
      <c r="D422" s="3" t="s">
        <v>4438</v>
      </c>
    </row>
    <row r="424" spans="1:8">
      <c r="C424" s="3" t="s">
        <v>1902</v>
      </c>
    </row>
    <row r="425" spans="1:8">
      <c r="D425" s="1" t="s">
        <v>4466</v>
      </c>
      <c r="E425" s="1" t="s">
        <v>4465</v>
      </c>
    </row>
    <row r="427" spans="1:8">
      <c r="E427" s="341" t="s">
        <v>4434</v>
      </c>
    </row>
    <row r="428" spans="1:8" ht="17" thickBot="1"/>
    <row r="429" spans="1:8" ht="17" thickBot="1">
      <c r="A429" s="49" t="s">
        <v>4464</v>
      </c>
      <c r="B429" s="73"/>
      <c r="C429" s="73"/>
      <c r="D429" s="73"/>
      <c r="E429" s="73"/>
      <c r="F429" s="73"/>
      <c r="G429" s="313" t="s">
        <v>4421</v>
      </c>
      <c r="H429" s="74"/>
    </row>
    <row r="431" spans="1:8">
      <c r="A431" s="1" t="s">
        <v>4463</v>
      </c>
    </row>
    <row r="432" spans="1:8">
      <c r="A432" s="1" t="s">
        <v>4462</v>
      </c>
    </row>
    <row r="433" spans="1:8">
      <c r="A433" s="1" t="s">
        <v>4461</v>
      </c>
    </row>
    <row r="434" spans="1:8">
      <c r="A434" s="1" t="s">
        <v>4460</v>
      </c>
    </row>
    <row r="435" spans="1:8">
      <c r="A435" s="1" t="s">
        <v>4459</v>
      </c>
    </row>
    <row r="436" spans="1:8">
      <c r="A436" s="1" t="s">
        <v>4458</v>
      </c>
    </row>
    <row r="437" spans="1:8">
      <c r="A437" s="4" t="s">
        <v>4457</v>
      </c>
    </row>
    <row r="439" spans="1:8">
      <c r="C439" s="22" t="s">
        <v>4456</v>
      </c>
      <c r="F439" s="22" t="s">
        <v>4455</v>
      </c>
      <c r="H439" s="1" t="s">
        <v>4552</v>
      </c>
    </row>
    <row r="440" spans="1:8">
      <c r="A440" s="1" t="s">
        <v>4454</v>
      </c>
      <c r="C440" s="1" t="s">
        <v>2799</v>
      </c>
      <c r="F440" s="1">
        <v>-80</v>
      </c>
      <c r="H440" s="1" t="s">
        <v>4550</v>
      </c>
    </row>
    <row r="441" spans="1:8">
      <c r="A441" s="1" t="s">
        <v>4453</v>
      </c>
      <c r="C441" s="1">
        <v>100</v>
      </c>
      <c r="F441" s="1">
        <v>100</v>
      </c>
      <c r="H441" s="1" t="s">
        <v>4551</v>
      </c>
    </row>
    <row r="442" spans="1:8">
      <c r="A442" s="1" t="s">
        <v>4452</v>
      </c>
      <c r="C442" s="1" t="s">
        <v>4451</v>
      </c>
      <c r="F442" s="1">
        <f>F440+F441</f>
        <v>20</v>
      </c>
    </row>
    <row r="444" spans="1:8">
      <c r="F444" s="3" t="s">
        <v>1095</v>
      </c>
      <c r="H444" s="1" t="s">
        <v>4450</v>
      </c>
    </row>
    <row r="445" spans="1:8">
      <c r="H445" s="1" t="s">
        <v>4449</v>
      </c>
    </row>
    <row r="446" spans="1:8">
      <c r="D446" s="3" t="s">
        <v>4425</v>
      </c>
      <c r="H446" s="1" t="s">
        <v>4448</v>
      </c>
    </row>
    <row r="447" spans="1:8">
      <c r="H447" s="1" t="s">
        <v>4447</v>
      </c>
    </row>
    <row r="448" spans="1:8">
      <c r="H448" s="1" t="s">
        <v>4446</v>
      </c>
    </row>
    <row r="449" spans="2:16">
      <c r="H449" s="1" t="s">
        <v>4445</v>
      </c>
    </row>
    <row r="450" spans="2:16">
      <c r="H450" s="1" t="s">
        <v>4444</v>
      </c>
    </row>
    <row r="451" spans="2:16">
      <c r="C451" s="1" t="s">
        <v>4424</v>
      </c>
      <c r="H451" s="1" t="s">
        <v>4443</v>
      </c>
    </row>
    <row r="452" spans="2:16">
      <c r="D452" s="3" t="s">
        <v>4423</v>
      </c>
      <c r="H452" s="1" t="s">
        <v>4442</v>
      </c>
    </row>
    <row r="454" spans="2:16">
      <c r="C454" s="3" t="s">
        <v>1902</v>
      </c>
    </row>
    <row r="455" spans="2:16">
      <c r="D455" s="3"/>
      <c r="E455" s="3"/>
    </row>
    <row r="456" spans="2:16">
      <c r="D456" s="3"/>
      <c r="E456" s="3"/>
    </row>
    <row r="460" spans="2:16">
      <c r="B460" s="53" t="s">
        <v>4441</v>
      </c>
      <c r="D460" s="402" t="s">
        <v>1095</v>
      </c>
      <c r="G460" s="3" t="s">
        <v>1095</v>
      </c>
      <c r="K460" s="3" t="s">
        <v>1095</v>
      </c>
      <c r="P460" s="3" t="s">
        <v>1095</v>
      </c>
    </row>
    <row r="461" spans="2:16">
      <c r="O461" s="3" t="s">
        <v>4440</v>
      </c>
    </row>
    <row r="468" spans="1:15">
      <c r="A468" s="17" t="s">
        <v>4424</v>
      </c>
      <c r="B468" s="3" t="s">
        <v>4439</v>
      </c>
      <c r="E468" s="3" t="s">
        <v>4438</v>
      </c>
      <c r="I468" s="3" t="s">
        <v>4437</v>
      </c>
      <c r="N468" s="3" t="s">
        <v>4436</v>
      </c>
    </row>
    <row r="470" spans="1:15">
      <c r="A470" s="3" t="s">
        <v>1902</v>
      </c>
      <c r="H470" s="3" t="s">
        <v>1902</v>
      </c>
      <c r="M470" s="3" t="s">
        <v>1902</v>
      </c>
    </row>
    <row r="471" spans="1:15">
      <c r="B471" s="341" t="s">
        <v>4435</v>
      </c>
      <c r="E471" s="341" t="s">
        <v>4434</v>
      </c>
      <c r="J471" s="341" t="s">
        <v>4433</v>
      </c>
      <c r="O471" s="341" t="s">
        <v>4432</v>
      </c>
    </row>
    <row r="473" spans="1:15" ht="17" thickBot="1"/>
    <row r="474" spans="1:15" ht="17" thickBot="1">
      <c r="A474" s="49" t="s">
        <v>4431</v>
      </c>
      <c r="B474" s="73"/>
      <c r="C474" s="73"/>
      <c r="D474" s="73"/>
      <c r="E474" s="73"/>
      <c r="F474" s="73"/>
      <c r="G474" s="401" t="s">
        <v>4421</v>
      </c>
    </row>
    <row r="476" spans="1:15">
      <c r="A476" s="1" t="s">
        <v>4430</v>
      </c>
    </row>
    <row r="477" spans="1:15">
      <c r="A477" s="1" t="s">
        <v>4429</v>
      </c>
    </row>
    <row r="478" spans="1:15">
      <c r="A478" s="1" t="s">
        <v>4428</v>
      </c>
    </row>
    <row r="480" spans="1:15">
      <c r="A480" s="1" t="s">
        <v>4427</v>
      </c>
    </row>
    <row r="481" spans="1:8">
      <c r="A481" s="1" t="s">
        <v>4426</v>
      </c>
    </row>
    <row r="483" spans="1:8">
      <c r="F483" s="3" t="s">
        <v>1095</v>
      </c>
    </row>
    <row r="485" spans="1:8">
      <c r="D485" s="3" t="s">
        <v>4425</v>
      </c>
    </row>
    <row r="490" spans="1:8">
      <c r="C490" s="1" t="s">
        <v>4424</v>
      </c>
    </row>
    <row r="491" spans="1:8">
      <c r="D491" s="3" t="s">
        <v>4423</v>
      </c>
    </row>
    <row r="493" spans="1:8">
      <c r="C493" s="3" t="s">
        <v>1902</v>
      </c>
    </row>
    <row r="494" spans="1:8">
      <c r="D494" s="3"/>
      <c r="E494" s="3"/>
    </row>
    <row r="495" spans="1:8" ht="17" thickBot="1"/>
    <row r="496" spans="1:8" ht="17" thickBot="1">
      <c r="A496" s="49" t="s">
        <v>4422</v>
      </c>
      <c r="B496" s="50"/>
      <c r="C496" s="50"/>
      <c r="D496" s="50"/>
      <c r="E496" s="50"/>
      <c r="F496" s="50"/>
      <c r="G496" s="50"/>
      <c r="H496" s="401" t="s">
        <v>4421</v>
      </c>
    </row>
    <row r="498" spans="1:11">
      <c r="A498" s="1" t="s">
        <v>4420</v>
      </c>
    </row>
    <row r="499" spans="1:11">
      <c r="A499" s="1" t="s">
        <v>4419</v>
      </c>
    </row>
    <row r="501" spans="1:11">
      <c r="A501" s="4" t="s">
        <v>4418</v>
      </c>
      <c r="B501" s="4"/>
      <c r="C501" s="4"/>
      <c r="D501" s="4"/>
      <c r="E501" s="4"/>
      <c r="F501" s="4"/>
      <c r="G501" s="4"/>
      <c r="H501" s="4"/>
    </row>
    <row r="502" spans="1:11">
      <c r="A502" s="4" t="s">
        <v>4417</v>
      </c>
      <c r="B502" s="4"/>
      <c r="C502" s="4"/>
      <c r="D502" s="4"/>
      <c r="E502" s="4"/>
      <c r="F502" s="4"/>
      <c r="G502" s="4"/>
      <c r="H502" s="4"/>
    </row>
    <row r="503" spans="1:11">
      <c r="A503" s="4" t="s">
        <v>4416</v>
      </c>
      <c r="B503" s="4"/>
      <c r="C503" s="4"/>
      <c r="D503" s="4"/>
      <c r="E503" s="4"/>
      <c r="F503" s="4"/>
      <c r="G503" s="4"/>
      <c r="H503" s="4"/>
    </row>
    <row r="504" spans="1:11" ht="17" thickBot="1"/>
    <row r="505" spans="1:11" ht="17" thickBot="1">
      <c r="A505" s="49" t="s">
        <v>4553</v>
      </c>
      <c r="B505" s="73"/>
      <c r="C505" s="390"/>
      <c r="D505" s="390"/>
      <c r="E505" s="390"/>
      <c r="F505" s="390"/>
      <c r="G505" s="73"/>
      <c r="H505" s="391"/>
      <c r="I505" s="3"/>
      <c r="J505" s="3"/>
      <c r="K505" s="3"/>
    </row>
    <row r="506" spans="1:11">
      <c r="C506" s="3"/>
      <c r="D506" s="3"/>
      <c r="E506" s="3"/>
      <c r="F506" s="3"/>
      <c r="H506" s="3"/>
      <c r="I506" s="3"/>
      <c r="J506" s="3" t="s">
        <v>4601</v>
      </c>
      <c r="K506" s="3"/>
    </row>
    <row r="507" spans="1:11">
      <c r="C507" s="3"/>
      <c r="D507" s="3"/>
      <c r="E507" s="3"/>
      <c r="F507" s="3"/>
      <c r="H507" s="3"/>
      <c r="I507" s="3"/>
      <c r="J507" s="3"/>
      <c r="K507" s="3"/>
    </row>
    <row r="508" spans="1:11">
      <c r="C508" s="3"/>
      <c r="D508" s="3"/>
      <c r="E508" s="3"/>
      <c r="F508" s="3"/>
      <c r="H508" s="3"/>
      <c r="I508" s="3"/>
      <c r="J508" s="17" t="s">
        <v>4593</v>
      </c>
      <c r="K508" s="3"/>
    </row>
    <row r="509" spans="1:11">
      <c r="C509" s="3"/>
      <c r="D509" s="3"/>
      <c r="E509" s="3"/>
      <c r="F509" s="3"/>
      <c r="H509" s="3"/>
      <c r="I509" s="3"/>
      <c r="J509" s="17" t="s">
        <v>4594</v>
      </c>
      <c r="K509" s="3"/>
    </row>
    <row r="510" spans="1:11">
      <c r="C510" s="3"/>
      <c r="D510" s="3"/>
      <c r="E510" s="3"/>
      <c r="F510" s="3"/>
      <c r="H510" s="3"/>
      <c r="I510" s="3"/>
      <c r="J510" s="17" t="s">
        <v>4595</v>
      </c>
      <c r="K510" s="3"/>
    </row>
    <row r="511" spans="1:11">
      <c r="C511" s="3"/>
      <c r="D511" s="3"/>
      <c r="E511" s="3"/>
      <c r="F511" s="3"/>
      <c r="H511" s="3"/>
      <c r="I511" s="3"/>
      <c r="J511" s="17"/>
      <c r="K511" s="3"/>
    </row>
    <row r="512" spans="1:11">
      <c r="C512" s="3"/>
      <c r="D512" s="3"/>
      <c r="E512" s="3"/>
      <c r="F512" s="3"/>
      <c r="H512" s="3"/>
      <c r="I512" s="3"/>
      <c r="J512" s="17" t="s">
        <v>4596</v>
      </c>
      <c r="K512" s="3"/>
    </row>
    <row r="513" spans="2:11">
      <c r="C513" s="3"/>
      <c r="D513" s="3"/>
      <c r="E513" s="3"/>
      <c r="F513" s="3"/>
      <c r="H513" s="3"/>
      <c r="I513" s="3"/>
      <c r="J513" s="17" t="s">
        <v>4597</v>
      </c>
      <c r="K513" s="3"/>
    </row>
    <row r="514" spans="2:11">
      <c r="C514" s="3"/>
      <c r="D514" s="3"/>
      <c r="E514" s="3"/>
      <c r="F514" s="3"/>
      <c r="H514" s="3"/>
      <c r="I514" s="3"/>
      <c r="J514" s="17" t="s">
        <v>4598</v>
      </c>
      <c r="K514" s="3"/>
    </row>
    <row r="515" spans="2:11">
      <c r="C515" s="3"/>
      <c r="D515" s="3"/>
      <c r="E515" s="3"/>
      <c r="F515" s="3"/>
      <c r="H515" s="3"/>
      <c r="I515" s="3"/>
      <c r="J515" s="17" t="s">
        <v>4599</v>
      </c>
      <c r="K515" s="3"/>
    </row>
    <row r="516" spans="2:11">
      <c r="C516" s="3"/>
      <c r="D516" s="3"/>
      <c r="E516" s="3"/>
      <c r="F516" s="3"/>
      <c r="H516" s="3"/>
      <c r="I516" s="3"/>
      <c r="J516" s="17" t="s">
        <v>4600</v>
      </c>
      <c r="K516" s="3"/>
    </row>
    <row r="517" spans="2:11">
      <c r="C517" s="3"/>
      <c r="D517" s="3"/>
      <c r="E517" s="3"/>
      <c r="F517" s="3"/>
      <c r="H517" s="3"/>
      <c r="I517" s="3"/>
      <c r="J517" s="3"/>
      <c r="K517" s="3"/>
    </row>
    <row r="518" spans="2:11">
      <c r="C518" s="3"/>
      <c r="D518" s="3"/>
      <c r="E518" s="3"/>
      <c r="F518" s="3"/>
      <c r="H518" s="3"/>
      <c r="I518" s="3"/>
      <c r="J518" s="17" t="s">
        <v>4602</v>
      </c>
      <c r="K518" s="3"/>
    </row>
    <row r="519" spans="2:11">
      <c r="C519" s="3"/>
      <c r="E519" s="3"/>
      <c r="F519" s="3"/>
      <c r="H519" s="3"/>
      <c r="I519" s="3"/>
      <c r="J519" s="17" t="s">
        <v>4603</v>
      </c>
      <c r="K519" s="3"/>
    </row>
    <row r="520" spans="2:11">
      <c r="E520" s="3" t="s">
        <v>1095</v>
      </c>
      <c r="G520" s="1" t="s">
        <v>4554</v>
      </c>
      <c r="J520" s="17" t="s">
        <v>4604</v>
      </c>
    </row>
    <row r="521" spans="2:11">
      <c r="D521" s="1" t="s">
        <v>1692</v>
      </c>
      <c r="G521" s="1" t="s">
        <v>4555</v>
      </c>
      <c r="J521" s="17" t="s">
        <v>4605</v>
      </c>
    </row>
    <row r="522" spans="2:11">
      <c r="C522" s="17" t="s">
        <v>1713</v>
      </c>
      <c r="G522" s="1" t="s">
        <v>4556</v>
      </c>
      <c r="H522" s="1" t="s">
        <v>4557</v>
      </c>
    </row>
    <row r="523" spans="2:11">
      <c r="H523" s="1" t="s">
        <v>4558</v>
      </c>
    </row>
    <row r="524" spans="2:11">
      <c r="B524" s="3" t="s">
        <v>3648</v>
      </c>
      <c r="H524" s="1" t="s">
        <v>4559</v>
      </c>
    </row>
    <row r="525" spans="2:11">
      <c r="H525" s="1" t="s">
        <v>4560</v>
      </c>
    </row>
    <row r="526" spans="2:11">
      <c r="H526" s="1" t="s">
        <v>4561</v>
      </c>
    </row>
    <row r="528" spans="2:11">
      <c r="B528" s="1" t="s">
        <v>1087</v>
      </c>
      <c r="G528" s="1" t="s">
        <v>4562</v>
      </c>
    </row>
    <row r="529" spans="1:8">
      <c r="H529" s="1" t="s">
        <v>4563</v>
      </c>
    </row>
    <row r="530" spans="1:8">
      <c r="H530" s="1" t="s">
        <v>4564</v>
      </c>
    </row>
    <row r="531" spans="1:8">
      <c r="H531" s="1" t="s">
        <v>4565</v>
      </c>
    </row>
    <row r="533" spans="1:8">
      <c r="A533" s="1" t="s">
        <v>4566</v>
      </c>
    </row>
    <row r="534" spans="1:8">
      <c r="A534" s="1" t="s">
        <v>4567</v>
      </c>
    </row>
    <row r="535" spans="1:8">
      <c r="A535" s="1" t="s">
        <v>4568</v>
      </c>
    </row>
    <row r="536" spans="1:8">
      <c r="A536" s="1" t="s">
        <v>4569</v>
      </c>
    </row>
    <row r="537" spans="1:8">
      <c r="A537" s="1" t="s">
        <v>4570</v>
      </c>
    </row>
    <row r="539" spans="1:8">
      <c r="A539" s="1" t="s">
        <v>4571</v>
      </c>
    </row>
    <row r="540" spans="1:8">
      <c r="A540" s="1" t="s">
        <v>4572</v>
      </c>
    </row>
    <row r="541" spans="1:8">
      <c r="A541" s="1" t="s">
        <v>4573</v>
      </c>
    </row>
    <row r="542" spans="1:8">
      <c r="A542" s="1" t="s">
        <v>4574</v>
      </c>
    </row>
    <row r="543" spans="1:8">
      <c r="A543" s="1" t="s">
        <v>4575</v>
      </c>
    </row>
    <row r="545" spans="1:6">
      <c r="A545" s="1" t="s">
        <v>4576</v>
      </c>
    </row>
    <row r="546" spans="1:6">
      <c r="E546" s="1" t="s">
        <v>4563</v>
      </c>
      <c r="F546" s="1" t="s">
        <v>4577</v>
      </c>
    </row>
    <row r="547" spans="1:6">
      <c r="E547" s="1" t="s">
        <v>4578</v>
      </c>
      <c r="F547" s="1" t="s">
        <v>4579</v>
      </c>
    </row>
    <row r="548" spans="1:6">
      <c r="E548" s="1" t="s">
        <v>4580</v>
      </c>
    </row>
    <row r="549" spans="1:6">
      <c r="E549" s="1" t="s">
        <v>4581</v>
      </c>
    </row>
    <row r="550" spans="1:6">
      <c r="E550" s="1" t="s">
        <v>4582</v>
      </c>
      <c r="F550" s="1" t="s">
        <v>4583</v>
      </c>
    </row>
    <row r="552" spans="1:6">
      <c r="A552" s="1" t="s">
        <v>4584</v>
      </c>
    </row>
    <row r="553" spans="1:6">
      <c r="E553" s="1" t="s">
        <v>4585</v>
      </c>
      <c r="F553" s="1" t="s">
        <v>4586</v>
      </c>
    </row>
    <row r="554" spans="1:6">
      <c r="E554" s="1" t="s">
        <v>4587</v>
      </c>
      <c r="F554" s="1" t="s">
        <v>4588</v>
      </c>
    </row>
    <row r="555" spans="1:6">
      <c r="E555" s="1" t="s">
        <v>4589</v>
      </c>
      <c r="F555" s="1" t="s">
        <v>4590</v>
      </c>
    </row>
    <row r="557" spans="1:6">
      <c r="A557" s="1" t="s">
        <v>4591</v>
      </c>
    </row>
    <row r="558" spans="1:6">
      <c r="E558" s="1" t="s">
        <v>4592</v>
      </c>
    </row>
  </sheetData>
  <mergeCells count="1">
    <mergeCell ref="B80:D80"/>
  </mergeCells>
  <pageMargins left="0.7" right="0.7" top="0.75" bottom="0.75" header="0.3" footer="0.3"/>
  <pageSetup paperSize="9" orientation="portrait" horizontalDpi="0" verticalDpi="0"/>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824FBA-78DB-9F44-93EC-CBE3300A1312}">
  <dimension ref="A1:R1224"/>
  <sheetViews>
    <sheetView rightToLeft="1" topLeftCell="A1167" zoomScale="163" zoomScaleNormal="163" zoomScaleSheetLayoutView="40" workbookViewId="0">
      <selection activeCell="M1183" sqref="M1183"/>
    </sheetView>
  </sheetViews>
  <sheetFormatPr baseColWidth="10" defaultRowHeight="16"/>
  <cols>
    <col min="1" max="16384" width="10.83203125" style="1"/>
  </cols>
  <sheetData>
    <row r="1" spans="1:8" ht="17" hidden="1" thickBot="1">
      <c r="A1" s="49" t="s">
        <v>4350</v>
      </c>
      <c r="B1" s="50"/>
      <c r="C1" s="50"/>
      <c r="D1" s="50"/>
      <c r="E1" s="50"/>
      <c r="F1" s="50"/>
      <c r="G1" s="50"/>
      <c r="H1" s="392">
        <v>45805</v>
      </c>
    </row>
    <row r="2" spans="1:8" hidden="1"/>
    <row r="3" spans="1:8" hidden="1">
      <c r="A3" s="393" t="s">
        <v>4172</v>
      </c>
      <c r="B3" s="393"/>
      <c r="C3" s="393"/>
      <c r="D3" s="393"/>
      <c r="E3" s="393"/>
      <c r="F3" s="393"/>
      <c r="G3" s="393"/>
      <c r="H3" s="393"/>
    </row>
    <row r="4" spans="1:8" hidden="1"/>
    <row r="5" spans="1:8" hidden="1">
      <c r="A5" s="1" t="s">
        <v>4351</v>
      </c>
    </row>
    <row r="6" spans="1:8" hidden="1">
      <c r="A6" s="1" t="s">
        <v>4352</v>
      </c>
    </row>
    <row r="7" spans="1:8" hidden="1">
      <c r="B7" s="1" t="s">
        <v>4353</v>
      </c>
    </row>
    <row r="8" spans="1:8" hidden="1">
      <c r="B8" s="1" t="s">
        <v>4354</v>
      </c>
    </row>
    <row r="9" spans="1:8" hidden="1">
      <c r="B9" s="1" t="s">
        <v>4355</v>
      </c>
    </row>
    <row r="10" spans="1:8" hidden="1">
      <c r="B10" s="19" t="s">
        <v>4356</v>
      </c>
      <c r="C10" s="1" t="s">
        <v>4357</v>
      </c>
    </row>
    <row r="11" spans="1:8" hidden="1">
      <c r="C11" s="1" t="s">
        <v>4358</v>
      </c>
    </row>
    <row r="12" spans="1:8" hidden="1">
      <c r="B12" s="4"/>
      <c r="C12" s="4"/>
      <c r="D12" s="4"/>
      <c r="E12" s="4"/>
      <c r="F12" s="4"/>
      <c r="G12" s="4"/>
      <c r="H12" s="4"/>
    </row>
    <row r="13" spans="1:8" hidden="1">
      <c r="A13" s="394" t="s">
        <v>4359</v>
      </c>
      <c r="B13" s="394"/>
      <c r="C13" s="394"/>
      <c r="D13" s="394"/>
      <c r="E13" s="394"/>
      <c r="F13" s="394"/>
      <c r="G13" s="394"/>
      <c r="H13" s="394"/>
    </row>
    <row r="14" spans="1:8" hidden="1">
      <c r="B14" s="4"/>
      <c r="C14" s="4"/>
      <c r="D14" s="4"/>
      <c r="E14" s="4"/>
      <c r="F14" s="4"/>
      <c r="G14" s="4"/>
      <c r="H14" s="4"/>
    </row>
    <row r="15" spans="1:8" hidden="1">
      <c r="B15" s="4"/>
      <c r="C15" s="4"/>
      <c r="D15" s="4"/>
      <c r="E15" s="4"/>
      <c r="F15" s="4"/>
      <c r="G15" s="4"/>
      <c r="H15" s="4"/>
    </row>
    <row r="16" spans="1:8" hidden="1">
      <c r="B16" s="4"/>
      <c r="C16" s="4"/>
      <c r="D16" s="4"/>
      <c r="E16" s="4"/>
      <c r="F16" s="4"/>
      <c r="G16" s="4"/>
      <c r="H16" s="4"/>
    </row>
    <row r="17" spans="1:8" hidden="1">
      <c r="B17" s="4"/>
      <c r="C17" s="4"/>
      <c r="D17" s="4"/>
      <c r="E17" s="4"/>
      <c r="F17" s="4"/>
      <c r="G17" s="4"/>
      <c r="H17" s="4"/>
    </row>
    <row r="18" spans="1:8" hidden="1">
      <c r="B18" s="4"/>
      <c r="C18" s="4"/>
      <c r="D18" s="4"/>
      <c r="E18" s="4"/>
      <c r="F18" s="4"/>
      <c r="G18" s="4"/>
      <c r="H18" s="4"/>
    </row>
    <row r="19" spans="1:8" hidden="1">
      <c r="B19" s="4"/>
      <c r="C19" s="4"/>
      <c r="D19" s="4"/>
      <c r="E19" s="4"/>
      <c r="F19" s="4"/>
      <c r="G19" s="4"/>
      <c r="H19" s="4"/>
    </row>
    <row r="20" spans="1:8" hidden="1">
      <c r="B20" s="4"/>
      <c r="C20" s="4"/>
      <c r="D20" s="4"/>
      <c r="E20" s="4"/>
      <c r="F20" s="4"/>
      <c r="G20" s="4"/>
      <c r="H20" s="4"/>
    </row>
    <row r="21" spans="1:8" hidden="1">
      <c r="B21" s="4"/>
      <c r="C21" s="4"/>
      <c r="D21" s="4"/>
      <c r="E21" s="4"/>
      <c r="F21" s="4"/>
      <c r="G21" s="4"/>
      <c r="H21" s="4"/>
    </row>
    <row r="22" spans="1:8" hidden="1">
      <c r="B22" s="4"/>
      <c r="C22" s="4"/>
      <c r="D22" s="4"/>
      <c r="E22" s="4"/>
      <c r="F22" s="4"/>
      <c r="G22" s="4"/>
      <c r="H22" s="4"/>
    </row>
    <row r="23" spans="1:8" hidden="1">
      <c r="B23" s="4"/>
      <c r="C23" s="4"/>
      <c r="D23" s="4"/>
      <c r="E23" s="4"/>
      <c r="F23" s="4"/>
      <c r="G23" s="4"/>
      <c r="H23" s="4"/>
    </row>
    <row r="24" spans="1:8" hidden="1">
      <c r="B24" s="4"/>
      <c r="C24" s="4"/>
      <c r="D24" s="4"/>
      <c r="E24" s="4"/>
      <c r="F24" s="4"/>
      <c r="G24" s="4"/>
      <c r="H24" s="4"/>
    </row>
    <row r="25" spans="1:8" hidden="1">
      <c r="B25" s="4"/>
      <c r="C25" s="4"/>
      <c r="D25" s="4"/>
      <c r="E25" s="4"/>
      <c r="F25" s="4"/>
      <c r="G25" s="4"/>
      <c r="H25" s="4"/>
    </row>
    <row r="26" spans="1:8" hidden="1">
      <c r="B26" s="4"/>
      <c r="C26" s="4"/>
      <c r="D26" s="4"/>
      <c r="E26" s="4"/>
      <c r="F26" s="4"/>
      <c r="G26" s="4"/>
      <c r="H26" s="4"/>
    </row>
    <row r="27" spans="1:8" hidden="1">
      <c r="B27" s="4"/>
      <c r="C27" s="4"/>
      <c r="D27" s="4"/>
      <c r="E27" s="4"/>
      <c r="F27" s="4"/>
      <c r="G27" s="4"/>
      <c r="H27" s="4"/>
    </row>
    <row r="28" spans="1:8" hidden="1">
      <c r="A28" s="1" t="s">
        <v>4173</v>
      </c>
      <c r="B28" s="4"/>
      <c r="C28" s="4"/>
      <c r="D28" s="4"/>
      <c r="E28" s="4"/>
      <c r="F28" s="4"/>
      <c r="G28" s="4"/>
      <c r="H28" s="4"/>
    </row>
    <row r="29" spans="1:8" hidden="1">
      <c r="A29" s="1" t="s">
        <v>4174</v>
      </c>
      <c r="B29" s="4"/>
      <c r="C29" s="4"/>
      <c r="D29" s="4"/>
      <c r="E29" s="4"/>
      <c r="F29" s="4"/>
      <c r="G29" s="4"/>
      <c r="H29" s="4"/>
    </row>
    <row r="30" spans="1:8" hidden="1">
      <c r="A30" s="1" t="s">
        <v>4175</v>
      </c>
      <c r="B30" s="4"/>
      <c r="C30" s="4"/>
      <c r="D30" s="4"/>
      <c r="E30" s="4"/>
      <c r="F30" s="4"/>
      <c r="G30" s="4"/>
      <c r="H30" s="4"/>
    </row>
    <row r="31" spans="1:8" hidden="1">
      <c r="A31" s="1" t="s">
        <v>4176</v>
      </c>
      <c r="B31" s="4"/>
      <c r="C31" s="4"/>
      <c r="D31" s="4"/>
      <c r="E31" s="4"/>
      <c r="F31" s="4"/>
      <c r="G31" s="4"/>
      <c r="H31" s="4"/>
    </row>
    <row r="32" spans="1:8" hidden="1">
      <c r="A32" s="1" t="s">
        <v>4177</v>
      </c>
      <c r="B32" s="4"/>
      <c r="C32" s="4"/>
      <c r="D32" s="4"/>
      <c r="E32" s="4"/>
      <c r="F32" s="4"/>
      <c r="G32" s="4"/>
      <c r="H32" s="4"/>
    </row>
    <row r="33" spans="1:12" hidden="1">
      <c r="B33" s="1" t="s">
        <v>4178</v>
      </c>
      <c r="C33" s="4"/>
      <c r="D33" s="4"/>
      <c r="E33" s="4"/>
      <c r="F33" s="4"/>
      <c r="G33" s="4"/>
      <c r="H33" s="4"/>
    </row>
    <row r="34" spans="1:12" hidden="1">
      <c r="B34" s="4" t="s">
        <v>4179</v>
      </c>
      <c r="C34" s="4"/>
      <c r="D34" s="4"/>
      <c r="E34" s="4"/>
      <c r="F34" s="4"/>
      <c r="G34" s="4"/>
      <c r="H34" s="4"/>
    </row>
    <row r="35" spans="1:12" hidden="1">
      <c r="B35" s="4"/>
      <c r="C35" s="4"/>
      <c r="D35" s="4"/>
      <c r="E35" s="4"/>
      <c r="F35" s="4"/>
      <c r="G35" s="4"/>
      <c r="H35" s="4"/>
    </row>
    <row r="36" spans="1:12" hidden="1">
      <c r="A36" s="1" t="s">
        <v>4180</v>
      </c>
      <c r="B36" s="4"/>
      <c r="C36" s="4"/>
      <c r="D36" s="4"/>
      <c r="E36" s="4"/>
      <c r="F36" s="4"/>
      <c r="G36" s="4"/>
      <c r="H36" s="4"/>
    </row>
    <row r="37" spans="1:12" hidden="1">
      <c r="A37" s="1" t="s">
        <v>4181</v>
      </c>
      <c r="B37" s="4"/>
      <c r="C37" s="4"/>
      <c r="D37" s="4"/>
      <c r="E37" s="4"/>
      <c r="F37" s="4"/>
      <c r="G37" s="4"/>
      <c r="H37" s="4"/>
    </row>
    <row r="38" spans="1:12" hidden="1">
      <c r="B38" s="4"/>
      <c r="C38" s="4"/>
      <c r="D38" s="4"/>
      <c r="E38" s="4"/>
      <c r="F38" s="28" t="s">
        <v>1095</v>
      </c>
      <c r="G38" s="4"/>
      <c r="H38" s="4"/>
      <c r="I38" s="4" t="s">
        <v>4362</v>
      </c>
      <c r="J38" s="4"/>
      <c r="K38" s="4"/>
      <c r="L38" s="4"/>
    </row>
    <row r="39" spans="1:12" hidden="1">
      <c r="B39" s="4"/>
      <c r="C39" s="4"/>
      <c r="D39" s="4" t="s">
        <v>4360</v>
      </c>
      <c r="E39" s="4"/>
      <c r="F39" s="4"/>
      <c r="G39" s="4"/>
      <c r="H39" s="4"/>
      <c r="I39" s="4" t="s">
        <v>4363</v>
      </c>
      <c r="J39" s="4"/>
      <c r="K39" s="4"/>
      <c r="L39" s="28" t="s">
        <v>1095</v>
      </c>
    </row>
    <row r="40" spans="1:12" hidden="1">
      <c r="B40" s="4"/>
      <c r="C40" s="28" t="s">
        <v>1713</v>
      </c>
      <c r="D40" s="4" t="s">
        <v>4361</v>
      </c>
      <c r="E40" s="4"/>
      <c r="F40" s="4"/>
      <c r="G40" s="4"/>
      <c r="H40" s="4"/>
      <c r="I40" s="4" t="s">
        <v>4364</v>
      </c>
      <c r="K40" s="4"/>
      <c r="L40" s="4"/>
    </row>
    <row r="41" spans="1:12" hidden="1">
      <c r="B41" s="4"/>
      <c r="C41" s="4"/>
      <c r="D41" s="4"/>
      <c r="E41" s="4"/>
      <c r="F41" s="4"/>
      <c r="G41" s="4"/>
      <c r="H41" s="4"/>
      <c r="I41" s="28"/>
      <c r="J41" s="4"/>
      <c r="K41" s="4"/>
      <c r="L41" s="4"/>
    </row>
    <row r="42" spans="1:12" hidden="1">
      <c r="B42" s="4"/>
      <c r="C42" s="4"/>
      <c r="D42" s="4"/>
      <c r="E42" s="4"/>
      <c r="F42" s="4"/>
      <c r="G42" s="4"/>
      <c r="H42" s="4"/>
      <c r="I42" s="4"/>
      <c r="J42" s="4"/>
      <c r="K42" s="4"/>
      <c r="L42" s="4"/>
    </row>
    <row r="43" spans="1:12" hidden="1">
      <c r="B43" s="4"/>
      <c r="C43" s="4"/>
      <c r="D43" s="4"/>
      <c r="E43" s="4"/>
      <c r="F43" s="4"/>
      <c r="G43" s="4"/>
      <c r="H43" s="4"/>
      <c r="I43" s="4"/>
      <c r="J43" s="4"/>
      <c r="K43" s="4"/>
      <c r="L43" s="4"/>
    </row>
    <row r="44" spans="1:12" hidden="1">
      <c r="B44" s="4"/>
      <c r="C44" s="4"/>
      <c r="D44" s="4"/>
      <c r="E44" s="4"/>
      <c r="F44" s="4"/>
      <c r="G44" s="4"/>
      <c r="H44" s="4"/>
      <c r="I44" s="4"/>
      <c r="J44" s="4"/>
      <c r="K44" s="4"/>
      <c r="L44" s="4"/>
    </row>
    <row r="45" spans="1:12" hidden="1">
      <c r="B45" s="4"/>
      <c r="C45" s="4"/>
      <c r="D45" s="4"/>
      <c r="E45" s="4"/>
      <c r="F45" s="4"/>
      <c r="G45" s="4"/>
      <c r="H45" s="4"/>
      <c r="I45" s="4"/>
      <c r="J45" s="4"/>
      <c r="K45" s="4"/>
      <c r="L45" s="4"/>
    </row>
    <row r="46" spans="1:12" hidden="1">
      <c r="B46" s="4"/>
      <c r="C46" s="4"/>
      <c r="D46" s="4"/>
      <c r="E46" s="4"/>
      <c r="F46" s="4"/>
      <c r="G46" s="4"/>
      <c r="H46" s="4"/>
      <c r="I46" s="4"/>
      <c r="J46" s="4"/>
      <c r="K46" s="4"/>
      <c r="L46" s="4"/>
    </row>
    <row r="47" spans="1:12" hidden="1">
      <c r="B47" s="4"/>
      <c r="C47" s="28" t="s">
        <v>104</v>
      </c>
      <c r="D47" s="4"/>
      <c r="E47" s="4"/>
      <c r="F47" s="4"/>
      <c r="G47" s="4"/>
      <c r="H47" s="4"/>
      <c r="I47" s="4"/>
      <c r="J47" s="4"/>
      <c r="K47" s="4"/>
      <c r="L47" s="4"/>
    </row>
    <row r="48" spans="1:12" hidden="1">
      <c r="B48" s="4"/>
      <c r="C48" s="4"/>
      <c r="D48" s="4"/>
      <c r="E48" s="4"/>
      <c r="F48" s="4"/>
      <c r="G48" s="4"/>
      <c r="H48" s="4"/>
      <c r="I48" s="28" t="s">
        <v>104</v>
      </c>
      <c r="J48" s="4"/>
      <c r="K48" s="4"/>
      <c r="L48" s="4"/>
    </row>
    <row r="49" spans="2:12" hidden="1">
      <c r="B49" s="4"/>
      <c r="C49" s="4"/>
      <c r="D49" s="4"/>
      <c r="E49" s="4"/>
      <c r="F49" s="4"/>
      <c r="G49" s="4"/>
      <c r="H49" s="4"/>
      <c r="I49" s="4"/>
      <c r="J49" s="4"/>
      <c r="K49" s="4"/>
      <c r="L49" s="4"/>
    </row>
    <row r="50" spans="2:12" hidden="1">
      <c r="B50" s="4" t="s">
        <v>1087</v>
      </c>
      <c r="C50" s="4"/>
      <c r="D50" s="4"/>
      <c r="E50" s="4"/>
      <c r="F50" s="4"/>
      <c r="G50" s="4"/>
      <c r="H50" s="4"/>
      <c r="I50" s="4"/>
      <c r="J50" s="4"/>
      <c r="K50" s="4"/>
      <c r="L50" s="4"/>
    </row>
    <row r="51" spans="2:12" hidden="1">
      <c r="B51" s="4"/>
      <c r="C51" s="4"/>
      <c r="D51" s="4"/>
      <c r="E51" s="4"/>
      <c r="F51" s="4"/>
      <c r="G51" s="4"/>
      <c r="H51" s="4" t="s">
        <v>1087</v>
      </c>
      <c r="I51" s="4"/>
      <c r="J51" s="4"/>
      <c r="K51" s="4"/>
      <c r="L51" s="4"/>
    </row>
    <row r="52" spans="2:12" hidden="1">
      <c r="B52" s="4"/>
      <c r="C52" s="4"/>
      <c r="D52" s="4"/>
      <c r="E52" s="4"/>
      <c r="F52" s="4"/>
      <c r="G52" s="4"/>
      <c r="H52" s="4"/>
      <c r="I52" s="4"/>
      <c r="J52" s="4"/>
      <c r="K52" s="4"/>
      <c r="L52" s="4"/>
    </row>
    <row r="53" spans="2:12" hidden="1">
      <c r="B53" s="4" t="s">
        <v>4365</v>
      </c>
      <c r="C53" s="4"/>
      <c r="D53" s="4"/>
      <c r="E53" s="4"/>
      <c r="F53" s="4"/>
      <c r="G53" s="4"/>
      <c r="H53" s="4"/>
      <c r="I53" s="4" t="s">
        <v>4367</v>
      </c>
      <c r="J53" s="4"/>
      <c r="K53" s="4"/>
      <c r="L53" s="4"/>
    </row>
    <row r="54" spans="2:12" hidden="1">
      <c r="B54" s="4" t="s">
        <v>4366</v>
      </c>
      <c r="C54" s="4"/>
      <c r="D54" s="4"/>
      <c r="E54" s="4"/>
      <c r="F54" s="4"/>
      <c r="G54" s="4"/>
      <c r="H54" s="4"/>
      <c r="I54" s="1" t="s">
        <v>4368</v>
      </c>
    </row>
    <row r="55" spans="2:12" hidden="1">
      <c r="B55" s="4"/>
      <c r="C55" s="4"/>
      <c r="D55" s="4"/>
      <c r="E55" s="4"/>
      <c r="F55" s="4"/>
      <c r="G55" s="4"/>
      <c r="H55" s="4"/>
    </row>
    <row r="56" spans="2:12" hidden="1">
      <c r="B56" s="1" t="s">
        <v>4374</v>
      </c>
      <c r="C56" s="4"/>
      <c r="D56" s="4"/>
      <c r="E56" s="4"/>
      <c r="F56" s="4"/>
      <c r="G56" s="4"/>
      <c r="H56" s="4"/>
    </row>
    <row r="57" spans="2:12" hidden="1">
      <c r="B57" s="1" t="s">
        <v>4369</v>
      </c>
      <c r="C57" s="4"/>
      <c r="D57" s="4"/>
      <c r="E57" s="4"/>
      <c r="F57" s="4"/>
      <c r="G57" s="4"/>
      <c r="H57" s="4"/>
    </row>
    <row r="58" spans="2:12" hidden="1">
      <c r="B58" s="4" t="s">
        <v>4370</v>
      </c>
      <c r="C58" s="4"/>
      <c r="D58" s="4"/>
      <c r="E58" s="4"/>
      <c r="F58" s="4"/>
      <c r="G58" s="4"/>
      <c r="H58" s="4"/>
    </row>
    <row r="59" spans="2:12" hidden="1">
      <c r="B59" s="4"/>
      <c r="C59" s="4"/>
      <c r="D59" s="4"/>
      <c r="E59" s="4"/>
      <c r="F59" s="4"/>
      <c r="G59" s="4"/>
      <c r="H59" s="4"/>
    </row>
    <row r="60" spans="2:12" hidden="1">
      <c r="B60" s="4" t="s">
        <v>4373</v>
      </c>
      <c r="C60" s="4"/>
      <c r="D60" s="4"/>
      <c r="E60" s="4"/>
      <c r="F60" s="4"/>
      <c r="G60" s="4"/>
      <c r="H60" s="4"/>
    </row>
    <row r="61" spans="2:12" hidden="1">
      <c r="B61" s="1" t="s">
        <v>4371</v>
      </c>
      <c r="C61" s="4"/>
      <c r="D61" s="4"/>
      <c r="E61" s="4"/>
      <c r="F61" s="4"/>
      <c r="G61" s="4"/>
      <c r="H61" s="4"/>
    </row>
    <row r="62" spans="2:12" hidden="1">
      <c r="B62" s="4" t="s">
        <v>4372</v>
      </c>
      <c r="C62" s="4"/>
      <c r="D62" s="4"/>
      <c r="E62" s="4"/>
      <c r="F62" s="4"/>
      <c r="G62" s="4"/>
      <c r="H62" s="4"/>
    </row>
    <row r="63" spans="2:12" hidden="1">
      <c r="B63" s="4"/>
      <c r="C63" s="4"/>
      <c r="D63" s="4"/>
      <c r="E63" s="4"/>
      <c r="F63" s="4"/>
      <c r="G63" s="4"/>
      <c r="H63" s="4"/>
    </row>
    <row r="64" spans="2:12" hidden="1">
      <c r="B64" s="4" t="s">
        <v>4391</v>
      </c>
      <c r="C64" s="4"/>
      <c r="D64" s="4"/>
      <c r="E64" s="4"/>
      <c r="F64" s="4"/>
      <c r="G64" s="4"/>
      <c r="H64" s="4"/>
    </row>
    <row r="65" spans="2:12" hidden="1">
      <c r="B65" s="1" t="s">
        <v>4392</v>
      </c>
      <c r="C65" s="4"/>
      <c r="D65" s="4"/>
      <c r="E65" s="4"/>
      <c r="F65" s="4"/>
      <c r="G65" s="4"/>
      <c r="H65" s="4"/>
    </row>
    <row r="66" spans="2:12" hidden="1">
      <c r="B66" s="1" t="s">
        <v>4393</v>
      </c>
      <c r="C66" s="4"/>
      <c r="D66" s="4"/>
      <c r="E66" s="4"/>
      <c r="F66" s="4"/>
      <c r="G66" s="4"/>
      <c r="H66" s="4"/>
    </row>
    <row r="67" spans="2:12" hidden="1">
      <c r="B67" s="1" t="s">
        <v>4394</v>
      </c>
      <c r="C67" s="4"/>
      <c r="D67" s="4"/>
      <c r="E67" s="4"/>
      <c r="F67" s="4"/>
      <c r="G67" s="4"/>
      <c r="H67" s="4"/>
    </row>
    <row r="68" spans="2:12" hidden="1">
      <c r="B68" s="4"/>
      <c r="C68" s="4"/>
      <c r="D68" s="4"/>
      <c r="E68" s="4"/>
      <c r="F68" s="4"/>
      <c r="G68" s="4"/>
      <c r="H68" s="4"/>
    </row>
    <row r="69" spans="2:12" hidden="1">
      <c r="B69" s="4" t="s">
        <v>4375</v>
      </c>
      <c r="C69" s="4"/>
      <c r="D69" s="4"/>
      <c r="E69" s="4"/>
      <c r="F69" s="4"/>
      <c r="G69" s="4"/>
      <c r="H69" s="4"/>
    </row>
    <row r="70" spans="2:12" hidden="1">
      <c r="B70" s="4"/>
      <c r="C70" s="4"/>
      <c r="D70" s="4"/>
      <c r="E70" s="4"/>
      <c r="F70" s="4"/>
      <c r="G70" s="4"/>
      <c r="H70" s="4"/>
    </row>
    <row r="71" spans="2:12" hidden="1">
      <c r="B71" s="4"/>
      <c r="C71" s="1" t="s">
        <v>4376</v>
      </c>
      <c r="D71" s="4"/>
      <c r="E71" s="4"/>
      <c r="F71" s="4"/>
      <c r="G71" s="4"/>
      <c r="H71" s="4"/>
    </row>
    <row r="72" spans="2:12" hidden="1">
      <c r="B72" s="4"/>
      <c r="C72" s="238"/>
      <c r="D72" s="238" t="s">
        <v>4378</v>
      </c>
      <c r="E72" s="238" t="s">
        <v>4384</v>
      </c>
      <c r="F72" s="238"/>
      <c r="G72" s="238"/>
      <c r="H72" s="238"/>
      <c r="I72" s="22"/>
      <c r="J72" s="22"/>
      <c r="K72" s="22"/>
      <c r="L72" s="238" t="s">
        <v>4388</v>
      </c>
    </row>
    <row r="73" spans="2:12" hidden="1">
      <c r="B73" s="4"/>
      <c r="C73" s="4" t="s">
        <v>4377</v>
      </c>
      <c r="D73" s="4" t="s">
        <v>4379</v>
      </c>
      <c r="E73" s="1" t="s">
        <v>4385</v>
      </c>
      <c r="F73" s="4"/>
      <c r="G73" s="4"/>
      <c r="H73" s="4"/>
    </row>
    <row r="74" spans="2:12" hidden="1">
      <c r="B74" s="4"/>
      <c r="C74" s="4" t="s">
        <v>4380</v>
      </c>
      <c r="D74" s="4" t="s">
        <v>4381</v>
      </c>
      <c r="E74" s="1" t="s">
        <v>4386</v>
      </c>
      <c r="F74" s="4"/>
      <c r="G74" s="4"/>
      <c r="H74" s="4"/>
    </row>
    <row r="75" spans="2:12" hidden="1">
      <c r="B75" s="4"/>
      <c r="C75" s="4" t="s">
        <v>4382</v>
      </c>
      <c r="D75" s="4" t="s">
        <v>4383</v>
      </c>
      <c r="E75" s="1" t="s">
        <v>4387</v>
      </c>
      <c r="F75" s="4"/>
      <c r="G75" s="4"/>
      <c r="H75" s="4"/>
      <c r="L75" s="22"/>
    </row>
    <row r="76" spans="2:12" hidden="1">
      <c r="B76" s="4"/>
      <c r="C76" s="4" t="s">
        <v>4389</v>
      </c>
      <c r="D76" s="4"/>
      <c r="F76" s="4"/>
      <c r="G76" s="4"/>
      <c r="H76" s="4"/>
    </row>
    <row r="77" spans="2:12" hidden="1">
      <c r="B77" s="4"/>
      <c r="C77" s="4"/>
      <c r="D77" s="4"/>
      <c r="F77" s="4"/>
      <c r="G77" s="4"/>
      <c r="H77" s="4"/>
    </row>
    <row r="78" spans="2:12" hidden="1">
      <c r="B78" s="4"/>
      <c r="C78" s="4" t="s">
        <v>4390</v>
      </c>
      <c r="D78" s="4"/>
      <c r="F78" s="4"/>
      <c r="G78" s="4"/>
      <c r="H78" s="4"/>
    </row>
    <row r="79" spans="2:12" hidden="1">
      <c r="B79" s="4"/>
      <c r="C79" s="4"/>
      <c r="D79" s="4"/>
      <c r="F79" s="4"/>
      <c r="G79" s="4"/>
      <c r="H79" s="4"/>
    </row>
    <row r="80" spans="2:12" hidden="1">
      <c r="B80" s="491" t="s">
        <v>4395</v>
      </c>
      <c r="C80" s="491"/>
      <c r="D80" s="491"/>
      <c r="F80" s="4"/>
      <c r="G80" s="4"/>
      <c r="H80" s="4"/>
    </row>
    <row r="81" spans="1:11" hidden="1">
      <c r="B81" s="4"/>
      <c r="C81" s="4"/>
      <c r="D81" s="4"/>
      <c r="F81" s="4"/>
      <c r="G81" s="4"/>
      <c r="H81" s="4"/>
    </row>
    <row r="82" spans="1:11" hidden="1">
      <c r="A82" s="394" t="s">
        <v>4182</v>
      </c>
      <c r="B82" s="395"/>
      <c r="C82" s="395"/>
      <c r="D82" s="395"/>
      <c r="E82" s="395"/>
      <c r="F82" s="395"/>
      <c r="G82" s="395"/>
      <c r="H82" s="395"/>
    </row>
    <row r="83" spans="1:11" hidden="1">
      <c r="B83" s="4"/>
      <c r="C83" s="4"/>
      <c r="D83" s="4"/>
      <c r="E83" s="4"/>
      <c r="F83" s="4"/>
      <c r="G83" s="4"/>
      <c r="H83" s="4"/>
    </row>
    <row r="84" spans="1:11" hidden="1">
      <c r="B84" s="4"/>
      <c r="C84" s="4"/>
      <c r="D84" s="4"/>
      <c r="E84" s="4"/>
      <c r="F84" s="4"/>
      <c r="G84" s="4"/>
      <c r="H84" s="4"/>
    </row>
    <row r="85" spans="1:11" hidden="1">
      <c r="B85" s="4"/>
      <c r="C85" s="4"/>
      <c r="D85" s="4"/>
      <c r="E85" s="4"/>
      <c r="F85" s="4"/>
      <c r="G85" s="4"/>
      <c r="H85" s="4"/>
    </row>
    <row r="86" spans="1:11" hidden="1">
      <c r="B86" s="4"/>
      <c r="C86" s="4"/>
      <c r="D86" s="4"/>
      <c r="E86" s="4"/>
      <c r="F86" s="4"/>
      <c r="G86" s="4"/>
      <c r="H86" s="4"/>
    </row>
    <row r="87" spans="1:11" hidden="1">
      <c r="B87" s="4"/>
      <c r="C87" s="4"/>
      <c r="D87" s="4"/>
      <c r="E87" s="4"/>
      <c r="F87" s="4"/>
      <c r="G87" s="4"/>
      <c r="H87" s="4"/>
    </row>
    <row r="88" spans="1:11" hidden="1">
      <c r="B88" s="4"/>
      <c r="C88" s="4"/>
      <c r="D88" s="4"/>
      <c r="E88" s="4"/>
      <c r="F88" s="4"/>
      <c r="G88" s="4"/>
      <c r="H88" s="4"/>
      <c r="K88" s="1" t="s">
        <v>4396</v>
      </c>
    </row>
    <row r="89" spans="1:11" hidden="1">
      <c r="B89" s="4"/>
      <c r="C89" s="4"/>
      <c r="D89" s="4"/>
      <c r="E89" s="4"/>
      <c r="F89" s="4"/>
      <c r="G89" s="4"/>
      <c r="H89" s="4"/>
      <c r="K89" s="1" t="s">
        <v>4397</v>
      </c>
    </row>
    <row r="90" spans="1:11" hidden="1">
      <c r="B90" s="4"/>
      <c r="C90" s="4"/>
      <c r="D90" s="4"/>
      <c r="E90" s="4"/>
      <c r="F90" s="4"/>
      <c r="G90" s="4"/>
      <c r="H90" s="4"/>
    </row>
    <row r="91" spans="1:11" hidden="1">
      <c r="B91" s="4"/>
      <c r="C91" s="4"/>
      <c r="D91" s="4"/>
      <c r="E91" s="4"/>
      <c r="F91" s="4"/>
      <c r="G91" s="4"/>
      <c r="H91" s="4"/>
    </row>
    <row r="92" spans="1:11" hidden="1">
      <c r="B92" s="4"/>
      <c r="C92" s="4"/>
      <c r="D92" s="4"/>
      <c r="E92" s="4"/>
      <c r="F92" s="4"/>
      <c r="G92" s="4"/>
      <c r="H92" s="4"/>
      <c r="K92" s="1" t="s">
        <v>4398</v>
      </c>
    </row>
    <row r="93" spans="1:11" hidden="1">
      <c r="B93" s="4"/>
      <c r="C93" s="4"/>
      <c r="D93" s="4"/>
      <c r="E93" s="4"/>
      <c r="F93" s="4"/>
      <c r="G93" s="4"/>
      <c r="H93" s="4"/>
      <c r="K93" s="1" t="s">
        <v>4399</v>
      </c>
    </row>
    <row r="94" spans="1:11" hidden="1">
      <c r="B94" s="4"/>
      <c r="C94" s="4"/>
      <c r="D94" s="4"/>
      <c r="E94" s="4"/>
      <c r="F94" s="4"/>
      <c r="G94" s="4"/>
      <c r="H94" s="4"/>
    </row>
    <row r="95" spans="1:11" hidden="1">
      <c r="A95" s="1" t="s">
        <v>4183</v>
      </c>
      <c r="B95" s="4"/>
      <c r="C95" s="4"/>
      <c r="D95" s="4"/>
      <c r="E95" s="4"/>
      <c r="F95" s="4"/>
      <c r="G95" s="4"/>
      <c r="H95" s="4"/>
    </row>
    <row r="96" spans="1:11" hidden="1">
      <c r="A96" s="1" t="s">
        <v>4184</v>
      </c>
      <c r="B96" s="4"/>
      <c r="C96" s="4"/>
      <c r="D96" s="4"/>
      <c r="E96" s="4"/>
      <c r="F96" s="4"/>
      <c r="G96" s="4"/>
      <c r="H96" s="4"/>
    </row>
    <row r="97" spans="1:8" hidden="1">
      <c r="B97" s="4"/>
      <c r="C97" s="4"/>
      <c r="D97" s="4"/>
      <c r="E97" s="4"/>
      <c r="F97" s="4"/>
      <c r="G97" s="4"/>
      <c r="H97" s="4"/>
    </row>
    <row r="98" spans="1:8" hidden="1">
      <c r="B98" s="4"/>
      <c r="C98" s="4"/>
      <c r="D98" s="4"/>
      <c r="E98" s="4"/>
      <c r="F98" s="4"/>
      <c r="G98" s="4"/>
      <c r="H98" s="4"/>
    </row>
    <row r="99" spans="1:8" hidden="1">
      <c r="B99" s="4"/>
      <c r="C99" s="4"/>
      <c r="D99" s="4"/>
      <c r="E99" s="4"/>
      <c r="F99" s="4"/>
      <c r="G99" s="4"/>
      <c r="H99" s="4"/>
    </row>
    <row r="100" spans="1:8" hidden="1">
      <c r="B100" s="4"/>
      <c r="C100" s="4"/>
      <c r="D100" s="4"/>
      <c r="E100" s="4"/>
      <c r="F100" s="4"/>
      <c r="G100" s="4"/>
      <c r="H100" s="4"/>
    </row>
    <row r="101" spans="1:8" hidden="1">
      <c r="B101" s="4"/>
      <c r="C101" s="4"/>
      <c r="D101" s="4"/>
      <c r="E101" s="4"/>
      <c r="F101" s="4"/>
      <c r="G101" s="4"/>
      <c r="H101" s="4"/>
    </row>
    <row r="102" spans="1:8" hidden="1">
      <c r="B102" s="4"/>
      <c r="C102" s="4"/>
      <c r="D102" s="4"/>
      <c r="E102" s="4"/>
      <c r="F102" s="4"/>
      <c r="G102" s="4"/>
      <c r="H102" s="4"/>
    </row>
    <row r="103" spans="1:8" hidden="1">
      <c r="B103" s="4"/>
      <c r="C103" s="4"/>
      <c r="D103" s="4"/>
      <c r="E103" s="4"/>
      <c r="F103" s="4"/>
      <c r="G103" s="4"/>
      <c r="H103" s="4"/>
    </row>
    <row r="104" spans="1:8" hidden="1">
      <c r="B104" s="4"/>
      <c r="C104" s="4"/>
      <c r="D104" s="4"/>
      <c r="E104" s="4"/>
      <c r="F104" s="4"/>
      <c r="G104" s="4"/>
      <c r="H104" s="4"/>
    </row>
    <row r="105" spans="1:8" hidden="1">
      <c r="B105" s="4"/>
      <c r="C105" s="4"/>
      <c r="D105" s="4"/>
      <c r="E105" s="4"/>
      <c r="F105" s="4"/>
      <c r="G105" s="4"/>
      <c r="H105" s="4"/>
    </row>
    <row r="106" spans="1:8" hidden="1">
      <c r="B106" s="4"/>
      <c r="C106" s="4"/>
      <c r="D106" s="4"/>
      <c r="E106" s="4"/>
      <c r="F106" s="4"/>
      <c r="G106" s="4"/>
      <c r="H106" s="4"/>
    </row>
    <row r="107" spans="1:8" hidden="1">
      <c r="B107" s="4"/>
      <c r="C107" s="4"/>
      <c r="D107" s="4"/>
      <c r="E107" s="4"/>
      <c r="F107" s="4"/>
      <c r="G107" s="4"/>
      <c r="H107" s="4"/>
    </row>
    <row r="108" spans="1:8" hidden="1">
      <c r="B108" s="4"/>
      <c r="C108" s="4"/>
      <c r="D108" s="4"/>
      <c r="E108" s="4"/>
      <c r="F108" s="4"/>
      <c r="G108" s="4"/>
      <c r="H108" s="4"/>
    </row>
    <row r="109" spans="1:8" hidden="1">
      <c r="B109" s="4"/>
      <c r="C109" s="4"/>
      <c r="D109" s="4"/>
      <c r="E109" s="4"/>
      <c r="F109" s="4"/>
      <c r="G109" s="4"/>
      <c r="H109" s="4"/>
    </row>
    <row r="110" spans="1:8" hidden="1">
      <c r="A110" s="4" t="s">
        <v>4185</v>
      </c>
    </row>
    <row r="111" spans="1:8" hidden="1">
      <c r="A111" s="1" t="s">
        <v>4186</v>
      </c>
    </row>
    <row r="112" spans="1:8" hidden="1">
      <c r="A112" s="1" t="s">
        <v>4187</v>
      </c>
    </row>
    <row r="113" spans="1:5" hidden="1">
      <c r="A113" s="1" t="s">
        <v>4188</v>
      </c>
    </row>
    <row r="114" spans="1:5" hidden="1">
      <c r="A114" s="1" t="s">
        <v>4189</v>
      </c>
      <c r="D114" s="3" t="s">
        <v>1509</v>
      </c>
    </row>
    <row r="115" spans="1:5" hidden="1">
      <c r="A115" s="1" t="s">
        <v>4190</v>
      </c>
    </row>
    <row r="116" spans="1:5" hidden="1">
      <c r="A116" s="1" t="s">
        <v>4191</v>
      </c>
    </row>
    <row r="117" spans="1:5" hidden="1"/>
    <row r="118" spans="1:5" hidden="1">
      <c r="A118" s="4" t="s">
        <v>4192</v>
      </c>
    </row>
    <row r="119" spans="1:5" hidden="1">
      <c r="A119" s="1" t="s">
        <v>4193</v>
      </c>
    </row>
    <row r="120" spans="1:5" hidden="1">
      <c r="A120" s="1" t="s">
        <v>4194</v>
      </c>
    </row>
    <row r="121" spans="1:5" hidden="1">
      <c r="A121" s="1" t="s">
        <v>4195</v>
      </c>
    </row>
    <row r="122" spans="1:5" hidden="1">
      <c r="A122" s="1" t="s">
        <v>4196</v>
      </c>
      <c r="D122" s="1" t="s">
        <v>1509</v>
      </c>
      <c r="E122" s="1" t="s">
        <v>4197</v>
      </c>
    </row>
    <row r="123" spans="1:5" hidden="1"/>
    <row r="124" spans="1:5" hidden="1">
      <c r="A124" s="4" t="s">
        <v>4198</v>
      </c>
    </row>
    <row r="125" spans="1:5" hidden="1">
      <c r="A125" s="1" t="s">
        <v>4199</v>
      </c>
    </row>
    <row r="126" spans="1:5" hidden="1">
      <c r="A126" s="1" t="s">
        <v>4200</v>
      </c>
    </row>
    <row r="127" spans="1:5" hidden="1">
      <c r="A127" s="1" t="s">
        <v>4201</v>
      </c>
      <c r="C127" s="53" t="s">
        <v>4202</v>
      </c>
    </row>
    <row r="128" spans="1:5" hidden="1"/>
    <row r="129" spans="1:6" hidden="1">
      <c r="A129" s="4" t="s">
        <v>4203</v>
      </c>
    </row>
    <row r="130" spans="1:6" hidden="1">
      <c r="A130" s="1" t="s">
        <v>4204</v>
      </c>
    </row>
    <row r="131" spans="1:6" hidden="1">
      <c r="A131" s="1" t="s">
        <v>4205</v>
      </c>
    </row>
    <row r="132" spans="1:6" hidden="1">
      <c r="A132" s="1" t="s">
        <v>4206</v>
      </c>
    </row>
    <row r="133" spans="1:6" hidden="1">
      <c r="A133" s="1" t="s">
        <v>4207</v>
      </c>
    </row>
    <row r="134" spans="1:6" hidden="1"/>
    <row r="135" spans="1:6" hidden="1">
      <c r="E135" s="3" t="s">
        <v>1095</v>
      </c>
      <c r="F135" s="1" t="s">
        <v>4208</v>
      </c>
    </row>
    <row r="136" spans="1:6" hidden="1">
      <c r="F136" s="1" t="s">
        <v>4209</v>
      </c>
    </row>
    <row r="137" spans="1:6" hidden="1">
      <c r="F137" s="1" t="s">
        <v>4210</v>
      </c>
    </row>
    <row r="138" spans="1:6" hidden="1">
      <c r="F138" s="1" t="s">
        <v>4211</v>
      </c>
    </row>
    <row r="139" spans="1:6" hidden="1">
      <c r="F139" s="1" t="s">
        <v>4212</v>
      </c>
    </row>
    <row r="140" spans="1:6" hidden="1">
      <c r="F140" s="1" t="s">
        <v>4213</v>
      </c>
    </row>
    <row r="141" spans="1:6" hidden="1">
      <c r="B141" s="3" t="s">
        <v>1087</v>
      </c>
    </row>
    <row r="142" spans="1:6" hidden="1">
      <c r="F142" s="1" t="s">
        <v>4214</v>
      </c>
    </row>
    <row r="143" spans="1:6" hidden="1">
      <c r="F143" s="1" t="s">
        <v>4215</v>
      </c>
    </row>
    <row r="144" spans="1:6" hidden="1">
      <c r="F144" s="1" t="s">
        <v>4216</v>
      </c>
    </row>
    <row r="145" spans="1:17" hidden="1"/>
    <row r="146" spans="1:17" hidden="1"/>
    <row r="147" spans="1:17" hidden="1"/>
    <row r="148" spans="1:17" hidden="1"/>
    <row r="149" spans="1:17" hidden="1"/>
    <row r="150" spans="1:17" hidden="1">
      <c r="A150" s="394" t="s">
        <v>4217</v>
      </c>
      <c r="B150" s="395"/>
      <c r="C150" s="395"/>
      <c r="D150" s="395"/>
      <c r="E150" s="395"/>
      <c r="F150" s="395"/>
      <c r="G150" s="395"/>
      <c r="H150" s="395"/>
    </row>
    <row r="151" spans="1:17" hidden="1">
      <c r="Q151" s="1" t="s">
        <v>4403</v>
      </c>
    </row>
    <row r="152" spans="1:17" hidden="1">
      <c r="J152" s="1" t="s">
        <v>4400</v>
      </c>
      <c r="M152" s="1" t="s">
        <v>4401</v>
      </c>
      <c r="Q152" s="1" t="s">
        <v>4402</v>
      </c>
    </row>
    <row r="153" spans="1:17" hidden="1"/>
    <row r="154" spans="1:17" hidden="1"/>
    <row r="155" spans="1:17" hidden="1"/>
    <row r="156" spans="1:17" hidden="1"/>
    <row r="157" spans="1:17" hidden="1"/>
    <row r="158" spans="1:17" hidden="1"/>
    <row r="159" spans="1:17" hidden="1"/>
    <row r="160" spans="1:17" hidden="1">
      <c r="K160" s="1" t="s">
        <v>4404</v>
      </c>
    </row>
    <row r="161" spans="1:11" hidden="1">
      <c r="K161" s="1" t="s">
        <v>4405</v>
      </c>
    </row>
    <row r="162" spans="1:11" hidden="1">
      <c r="K162" s="1" t="s">
        <v>4406</v>
      </c>
    </row>
    <row r="163" spans="1:11" hidden="1">
      <c r="A163" s="1" t="s">
        <v>341</v>
      </c>
    </row>
    <row r="164" spans="1:11" hidden="1"/>
    <row r="165" spans="1:11" hidden="1">
      <c r="A165" s="1" t="s">
        <v>4218</v>
      </c>
    </row>
    <row r="166" spans="1:11" hidden="1">
      <c r="A166" s="1" t="s">
        <v>4219</v>
      </c>
    </row>
    <row r="167" spans="1:11" hidden="1"/>
    <row r="168" spans="1:11" hidden="1"/>
    <row r="169" spans="1:11" hidden="1"/>
    <row r="170" spans="1:11" hidden="1"/>
    <row r="171" spans="1:11" hidden="1"/>
    <row r="172" spans="1:11" hidden="1"/>
    <row r="173" spans="1:11" hidden="1"/>
    <row r="174" spans="1:11" hidden="1"/>
    <row r="175" spans="1:11" hidden="1"/>
    <row r="176" spans="1:11" hidden="1"/>
    <row r="177" spans="1:12" hidden="1"/>
    <row r="178" spans="1:12" hidden="1"/>
    <row r="179" spans="1:12" hidden="1"/>
    <row r="180" spans="1:12" hidden="1">
      <c r="A180" s="4" t="s">
        <v>4220</v>
      </c>
      <c r="B180" s="4"/>
      <c r="C180" s="4"/>
      <c r="D180" s="4"/>
      <c r="E180" s="4"/>
    </row>
    <row r="181" spans="1:12" hidden="1">
      <c r="A181" s="1" t="s">
        <v>4221</v>
      </c>
    </row>
    <row r="182" spans="1:12" hidden="1">
      <c r="A182" s="1" t="s">
        <v>4222</v>
      </c>
    </row>
    <row r="183" spans="1:12" hidden="1">
      <c r="A183" s="1" t="s">
        <v>4223</v>
      </c>
    </row>
    <row r="184" spans="1:12" hidden="1">
      <c r="A184" s="1" t="s">
        <v>4224</v>
      </c>
    </row>
    <row r="185" spans="1:12" hidden="1"/>
    <row r="186" spans="1:12" hidden="1">
      <c r="A186" s="341" t="s">
        <v>4225</v>
      </c>
      <c r="B186" s="341"/>
      <c r="C186" s="341"/>
      <c r="D186" s="341"/>
      <c r="E186" s="341"/>
      <c r="F186" s="341"/>
      <c r="G186" s="341"/>
      <c r="H186" s="341"/>
    </row>
    <row r="187" spans="1:12" hidden="1"/>
    <row r="188" spans="1:12" hidden="1">
      <c r="H188" s="1" t="s">
        <v>4407</v>
      </c>
      <c r="L188" s="1" t="s">
        <v>4408</v>
      </c>
    </row>
    <row r="189" spans="1:12" hidden="1"/>
    <row r="190" spans="1:12" hidden="1"/>
    <row r="191" spans="1:12" hidden="1"/>
    <row r="192" spans="1:12" hidden="1"/>
    <row r="193" spans="1:12" hidden="1"/>
    <row r="194" spans="1:12" hidden="1"/>
    <row r="195" spans="1:12" hidden="1"/>
    <row r="196" spans="1:12" hidden="1"/>
    <row r="197" spans="1:12" hidden="1"/>
    <row r="198" spans="1:12" hidden="1">
      <c r="H198" s="89" t="s">
        <v>4409</v>
      </c>
      <c r="L198" s="1" t="s">
        <v>4410</v>
      </c>
    </row>
    <row r="199" spans="1:12" hidden="1">
      <c r="L199" s="1" t="s">
        <v>4411</v>
      </c>
    </row>
    <row r="200" spans="1:12" hidden="1">
      <c r="L200" s="1" t="s">
        <v>4412</v>
      </c>
    </row>
    <row r="201" spans="1:12" hidden="1"/>
    <row r="202" spans="1:12" hidden="1">
      <c r="A202" s="1" t="s">
        <v>341</v>
      </c>
    </row>
    <row r="203" spans="1:12" hidden="1"/>
    <row r="204" spans="1:12" hidden="1"/>
    <row r="205" spans="1:12" hidden="1"/>
    <row r="206" spans="1:12" hidden="1"/>
    <row r="207" spans="1:12" hidden="1"/>
    <row r="208" spans="1:12" hidden="1"/>
    <row r="209" spans="1:8" hidden="1"/>
    <row r="210" spans="1:8" hidden="1"/>
    <row r="211" spans="1:8" hidden="1"/>
    <row r="212" spans="1:8" hidden="1"/>
    <row r="213" spans="1:8" hidden="1"/>
    <row r="214" spans="1:8" hidden="1"/>
    <row r="215" spans="1:8" hidden="1"/>
    <row r="216" spans="1:8" hidden="1"/>
    <row r="217" spans="1:8" hidden="1">
      <c r="A217" s="1" t="s">
        <v>4226</v>
      </c>
    </row>
    <row r="218" spans="1:8" hidden="1">
      <c r="A218" s="1" t="s">
        <v>4227</v>
      </c>
    </row>
    <row r="219" spans="1:8" hidden="1">
      <c r="A219" s="1" t="s">
        <v>4228</v>
      </c>
    </row>
    <row r="220" spans="1:8" hidden="1">
      <c r="A220" s="406" t="s">
        <v>4229</v>
      </c>
    </row>
    <row r="221" spans="1:8" hidden="1"/>
    <row r="222" spans="1:8" hidden="1">
      <c r="A222" s="394" t="s">
        <v>4333</v>
      </c>
      <c r="B222" s="394"/>
      <c r="C222" s="394"/>
      <c r="D222" s="394"/>
      <c r="E222" s="394"/>
      <c r="F222" s="394"/>
      <c r="G222" s="394"/>
      <c r="H222" s="394"/>
    </row>
    <row r="223" spans="1:8" hidden="1"/>
    <row r="224" spans="1:8" hidden="1"/>
    <row r="225" spans="1:11" hidden="1"/>
    <row r="226" spans="1:11" hidden="1">
      <c r="I226" s="1" t="s">
        <v>2380</v>
      </c>
    </row>
    <row r="227" spans="1:11" hidden="1">
      <c r="I227" s="89" t="s">
        <v>4415</v>
      </c>
    </row>
    <row r="228" spans="1:11" hidden="1">
      <c r="J228" s="1" t="s">
        <v>4414</v>
      </c>
      <c r="K228" s="1" t="s">
        <v>1589</v>
      </c>
    </row>
    <row r="229" spans="1:11" hidden="1">
      <c r="I229" s="1" t="s">
        <v>4413</v>
      </c>
      <c r="J229" s="1">
        <v>1000</v>
      </c>
      <c r="K229" s="1">
        <v>2000</v>
      </c>
    </row>
    <row r="230" spans="1:11" hidden="1">
      <c r="I230" s="1" t="s">
        <v>1879</v>
      </c>
      <c r="J230" s="1">
        <v>1000</v>
      </c>
      <c r="K230" s="1">
        <v>1000</v>
      </c>
    </row>
    <row r="231" spans="1:11" hidden="1">
      <c r="I231" s="1" t="s">
        <v>218</v>
      </c>
      <c r="J231" s="1">
        <f>J229+J230</f>
        <v>2000</v>
      </c>
      <c r="K231" s="1">
        <v>3000</v>
      </c>
    </row>
    <row r="232" spans="1:11" hidden="1"/>
    <row r="233" spans="1:11" hidden="1"/>
    <row r="234" spans="1:11" hidden="1"/>
    <row r="235" spans="1:11" hidden="1"/>
    <row r="236" spans="1:11" hidden="1"/>
    <row r="237" spans="1:11" hidden="1"/>
    <row r="238" spans="1:11" hidden="1"/>
    <row r="239" spans="1:11" hidden="1"/>
    <row r="240" spans="1:11" hidden="1">
      <c r="A240" s="1" t="s">
        <v>4334</v>
      </c>
      <c r="B240" s="1" t="s">
        <v>4335</v>
      </c>
    </row>
    <row r="241" spans="1:8" hidden="1">
      <c r="A241" s="4" t="s">
        <v>3535</v>
      </c>
      <c r="B241" s="1" t="s">
        <v>4336</v>
      </c>
    </row>
    <row r="242" spans="1:8" hidden="1">
      <c r="B242" s="1" t="s">
        <v>4337</v>
      </c>
    </row>
    <row r="243" spans="1:8" hidden="1">
      <c r="B243" s="1" t="s">
        <v>4338</v>
      </c>
    </row>
    <row r="244" spans="1:8" hidden="1"/>
    <row r="245" spans="1:8" hidden="1">
      <c r="A245" s="1" t="s">
        <v>4339</v>
      </c>
      <c r="B245" s="1" t="s">
        <v>4340</v>
      </c>
    </row>
    <row r="246" spans="1:8" hidden="1">
      <c r="A246" s="4" t="s">
        <v>3535</v>
      </c>
      <c r="B246" s="1" t="s">
        <v>4341</v>
      </c>
    </row>
    <row r="247" spans="1:8" hidden="1">
      <c r="B247" s="1" t="s">
        <v>4342</v>
      </c>
    </row>
    <row r="248" spans="1:8" hidden="1">
      <c r="A248" s="4"/>
      <c r="B248" s="1" t="s">
        <v>4343</v>
      </c>
      <c r="C248" s="4"/>
      <c r="D248" s="4"/>
      <c r="E248" s="4"/>
      <c r="F248" s="4"/>
      <c r="G248" s="4"/>
    </row>
    <row r="249" spans="1:8" hidden="1"/>
    <row r="250" spans="1:8" hidden="1">
      <c r="A250" s="1" t="s">
        <v>1039</v>
      </c>
    </row>
    <row r="251" spans="1:8" hidden="1"/>
    <row r="252" spans="1:8" hidden="1">
      <c r="A252" s="405" t="s">
        <v>4539</v>
      </c>
      <c r="B252" s="405"/>
      <c r="C252" s="405"/>
      <c r="D252" s="405"/>
      <c r="E252" s="405"/>
      <c r="F252" s="405"/>
      <c r="G252" s="405"/>
      <c r="H252" s="405"/>
    </row>
    <row r="253" spans="1:8" hidden="1"/>
    <row r="254" spans="1:8" hidden="1"/>
    <row r="255" spans="1:8" hidden="1"/>
    <row r="256" spans="1:8" hidden="1">
      <c r="A256" s="341" t="s">
        <v>4538</v>
      </c>
      <c r="B256" s="341"/>
      <c r="C256" s="341"/>
      <c r="D256" s="341"/>
      <c r="E256" s="341"/>
      <c r="F256" s="341"/>
      <c r="G256" s="341"/>
      <c r="H256" s="341"/>
    </row>
    <row r="257" spans="1:11" ht="17" hidden="1" thickBot="1"/>
    <row r="258" spans="1:11" ht="17" hidden="1" thickBot="1">
      <c r="A258" s="49" t="s">
        <v>4537</v>
      </c>
      <c r="B258" s="73"/>
      <c r="C258" s="73"/>
      <c r="D258" s="73"/>
      <c r="E258" s="73"/>
      <c r="F258" s="73"/>
      <c r="G258" s="73"/>
      <c r="H258" s="74"/>
    </row>
    <row r="259" spans="1:11" hidden="1"/>
    <row r="260" spans="1:11" hidden="1">
      <c r="I260" s="1" t="s">
        <v>4540</v>
      </c>
    </row>
    <row r="261" spans="1:11" hidden="1">
      <c r="I261" s="1" t="s">
        <v>4541</v>
      </c>
      <c r="K261" s="1" t="s">
        <v>4542</v>
      </c>
    </row>
    <row r="262" spans="1:11" hidden="1">
      <c r="I262" s="1" t="s">
        <v>4543</v>
      </c>
    </row>
    <row r="263" spans="1:11" hidden="1">
      <c r="I263" s="1" t="s">
        <v>4544</v>
      </c>
    </row>
    <row r="264" spans="1:11" hidden="1">
      <c r="I264" s="1" t="s">
        <v>4545</v>
      </c>
    </row>
    <row r="265" spans="1:11" hidden="1">
      <c r="I265" s="1" t="s">
        <v>4546</v>
      </c>
    </row>
    <row r="266" spans="1:11" hidden="1"/>
    <row r="267" spans="1:11" hidden="1">
      <c r="I267" s="89" t="s">
        <v>4547</v>
      </c>
    </row>
    <row r="268" spans="1:11" hidden="1"/>
    <row r="269" spans="1:11" hidden="1">
      <c r="I269" s="1" t="s">
        <v>4548</v>
      </c>
    </row>
    <row r="270" spans="1:11" hidden="1">
      <c r="I270" s="1" t="s">
        <v>4549</v>
      </c>
    </row>
    <row r="271" spans="1:11" hidden="1"/>
    <row r="272" spans="1:11" hidden="1"/>
    <row r="273" spans="1:11" hidden="1"/>
    <row r="274" spans="1:11" hidden="1"/>
    <row r="275" spans="1:11" hidden="1">
      <c r="A275" s="1" t="s">
        <v>4536</v>
      </c>
    </row>
    <row r="276" spans="1:11" hidden="1">
      <c r="A276" s="1" t="s">
        <v>4535</v>
      </c>
    </row>
    <row r="277" spans="1:11" hidden="1">
      <c r="A277" s="1" t="s">
        <v>4534</v>
      </c>
    </row>
    <row r="278" spans="1:11" hidden="1"/>
    <row r="279" spans="1:11" hidden="1"/>
    <row r="280" spans="1:11" hidden="1">
      <c r="B280" s="53" t="s">
        <v>4441</v>
      </c>
      <c r="D280" s="402" t="s">
        <v>1095</v>
      </c>
      <c r="G280" s="3" t="s">
        <v>1095</v>
      </c>
      <c r="K280" s="3" t="s">
        <v>1095</v>
      </c>
    </row>
    <row r="281" spans="1:11" hidden="1"/>
    <row r="282" spans="1:11" hidden="1"/>
    <row r="283" spans="1:11" hidden="1"/>
    <row r="284" spans="1:11" hidden="1"/>
    <row r="285" spans="1:11" hidden="1"/>
    <row r="286" spans="1:11" hidden="1"/>
    <row r="287" spans="1:11" hidden="1"/>
    <row r="288" spans="1:11" hidden="1">
      <c r="A288" s="3" t="s">
        <v>4439</v>
      </c>
      <c r="E288" s="3" t="s">
        <v>4438</v>
      </c>
      <c r="I288" s="3" t="s">
        <v>4437</v>
      </c>
    </row>
    <row r="289" spans="1:10" hidden="1"/>
    <row r="290" spans="1:10" hidden="1">
      <c r="A290" s="3" t="s">
        <v>1902</v>
      </c>
      <c r="H290" s="3" t="s">
        <v>1902</v>
      </c>
    </row>
    <row r="291" spans="1:10" hidden="1">
      <c r="B291" s="341" t="s">
        <v>4435</v>
      </c>
      <c r="C291" s="53" t="s">
        <v>3803</v>
      </c>
      <c r="E291" s="341" t="s">
        <v>4434</v>
      </c>
      <c r="J291" s="341" t="s">
        <v>4433</v>
      </c>
    </row>
    <row r="292" spans="1:10" hidden="1"/>
    <row r="293" spans="1:10" hidden="1"/>
    <row r="294" spans="1:10" hidden="1">
      <c r="A294" s="1" t="s">
        <v>4533</v>
      </c>
    </row>
    <row r="295" spans="1:10" hidden="1">
      <c r="A295" s="1" t="s">
        <v>4532</v>
      </c>
    </row>
    <row r="296" spans="1:10" hidden="1"/>
    <row r="297" spans="1:10" hidden="1">
      <c r="E297" s="1" t="s">
        <v>4531</v>
      </c>
      <c r="F297" s="76" t="s">
        <v>4530</v>
      </c>
    </row>
    <row r="298" spans="1:10" hidden="1">
      <c r="G298" s="3" t="s">
        <v>1095</v>
      </c>
    </row>
    <row r="299" spans="1:10" hidden="1"/>
    <row r="300" spans="1:10" hidden="1">
      <c r="E300" s="3" t="s">
        <v>1681</v>
      </c>
    </row>
    <row r="301" spans="1:10" hidden="1"/>
    <row r="302" spans="1:10" hidden="1"/>
    <row r="303" spans="1:10" hidden="1"/>
    <row r="304" spans="1:10" hidden="1"/>
    <row r="305" spans="1:6" hidden="1"/>
    <row r="306" spans="1:6" hidden="1">
      <c r="E306" s="3"/>
    </row>
    <row r="307" spans="1:6" hidden="1"/>
    <row r="308" spans="1:6" hidden="1">
      <c r="D308" s="3" t="s">
        <v>1902</v>
      </c>
    </row>
    <row r="309" spans="1:6" hidden="1">
      <c r="F309" s="341" t="s">
        <v>4529</v>
      </c>
    </row>
    <row r="310" spans="1:6" hidden="1"/>
    <row r="311" spans="1:6" hidden="1"/>
    <row r="312" spans="1:6" hidden="1">
      <c r="A312" s="1" t="s">
        <v>4528</v>
      </c>
    </row>
    <row r="313" spans="1:6" hidden="1">
      <c r="A313" s="4" t="s">
        <v>4527</v>
      </c>
    </row>
    <row r="314" spans="1:6" hidden="1"/>
    <row r="315" spans="1:6" hidden="1">
      <c r="A315" s="1" t="s">
        <v>4526</v>
      </c>
    </row>
    <row r="316" spans="1:6" hidden="1">
      <c r="A316" s="1" t="s">
        <v>4525</v>
      </c>
    </row>
    <row r="317" spans="1:6" hidden="1"/>
    <row r="318" spans="1:6" hidden="1">
      <c r="A318" s="234" t="s">
        <v>4524</v>
      </c>
      <c r="B318" s="234"/>
      <c r="C318" s="234"/>
      <c r="E318" s="76"/>
    </row>
    <row r="319" spans="1:6" hidden="1">
      <c r="A319" s="234" t="s">
        <v>4523</v>
      </c>
      <c r="B319" s="234"/>
      <c r="C319" s="234"/>
      <c r="F319" s="3" t="s">
        <v>1095</v>
      </c>
    </row>
    <row r="320" spans="1:6" hidden="1"/>
    <row r="321" spans="1:16" hidden="1">
      <c r="D321" s="3" t="s">
        <v>4425</v>
      </c>
    </row>
    <row r="322" spans="1:16" hidden="1"/>
    <row r="323" spans="1:16" hidden="1"/>
    <row r="324" spans="1:16" hidden="1">
      <c r="F324" s="1" t="s">
        <v>4522</v>
      </c>
    </row>
    <row r="325" spans="1:16" hidden="1"/>
    <row r="326" spans="1:16" hidden="1"/>
    <row r="327" spans="1:16" hidden="1">
      <c r="D327" s="3" t="s">
        <v>4423</v>
      </c>
    </row>
    <row r="328" spans="1:16" hidden="1"/>
    <row r="329" spans="1:16" hidden="1">
      <c r="C329" s="3" t="s">
        <v>1902</v>
      </c>
    </row>
    <row r="330" spans="1:16" hidden="1">
      <c r="E330" s="3" t="s">
        <v>4521</v>
      </c>
    </row>
    <row r="331" spans="1:16" hidden="1"/>
    <row r="332" spans="1:16" hidden="1">
      <c r="A332" s="1" t="s">
        <v>4520</v>
      </c>
    </row>
    <row r="333" spans="1:16" hidden="1">
      <c r="A333" s="1" t="s">
        <v>4519</v>
      </c>
      <c r="M333" s="1" t="s">
        <v>4518</v>
      </c>
    </row>
    <row r="334" spans="1:16" hidden="1">
      <c r="M334" s="1" t="s">
        <v>4517</v>
      </c>
    </row>
    <row r="335" spans="1:16" hidden="1">
      <c r="M335" s="1" t="s">
        <v>4516</v>
      </c>
    </row>
    <row r="336" spans="1:16" hidden="1">
      <c r="B336" s="53" t="s">
        <v>4441</v>
      </c>
      <c r="D336" s="402" t="s">
        <v>1095</v>
      </c>
      <c r="G336" s="3" t="s">
        <v>1095</v>
      </c>
      <c r="K336" s="3" t="s">
        <v>1095</v>
      </c>
      <c r="P336" s="3" t="s">
        <v>1095</v>
      </c>
    </row>
    <row r="337" spans="1:15" hidden="1">
      <c r="O337" s="3" t="s">
        <v>4440</v>
      </c>
    </row>
    <row r="338" spans="1:15" hidden="1"/>
    <row r="339" spans="1:15" hidden="1"/>
    <row r="340" spans="1:15" hidden="1"/>
    <row r="341" spans="1:15" hidden="1"/>
    <row r="342" spans="1:15" hidden="1"/>
    <row r="343" spans="1:15" hidden="1"/>
    <row r="344" spans="1:15" hidden="1">
      <c r="A344" s="17" t="s">
        <v>4424</v>
      </c>
      <c r="B344" s="3" t="s">
        <v>4439</v>
      </c>
      <c r="E344" s="3" t="s">
        <v>4438</v>
      </c>
      <c r="I344" s="3" t="s">
        <v>4437</v>
      </c>
      <c r="N344" s="3" t="s">
        <v>4436</v>
      </c>
    </row>
    <row r="345" spans="1:15" hidden="1"/>
    <row r="346" spans="1:15" hidden="1">
      <c r="A346" s="3" t="s">
        <v>1902</v>
      </c>
      <c r="H346" s="3" t="s">
        <v>1902</v>
      </c>
      <c r="M346" s="3" t="s">
        <v>1902</v>
      </c>
    </row>
    <row r="347" spans="1:15" hidden="1">
      <c r="B347" s="341" t="s">
        <v>4515</v>
      </c>
      <c r="E347" s="341" t="s">
        <v>4434</v>
      </c>
      <c r="J347" s="341" t="s">
        <v>4433</v>
      </c>
      <c r="O347" s="341" t="s">
        <v>4432</v>
      </c>
    </row>
    <row r="348" spans="1:15" hidden="1"/>
    <row r="349" spans="1:15" hidden="1"/>
    <row r="350" spans="1:15" hidden="1">
      <c r="A350" s="1" t="s">
        <v>4514</v>
      </c>
    </row>
    <row r="351" spans="1:15" hidden="1">
      <c r="A351" s="1" t="s">
        <v>4513</v>
      </c>
    </row>
    <row r="352" spans="1:15" hidden="1"/>
    <row r="353" spans="1:9" hidden="1">
      <c r="E353" s="76"/>
    </row>
    <row r="354" spans="1:9" hidden="1">
      <c r="F354" s="3" t="s">
        <v>1095</v>
      </c>
    </row>
    <row r="355" spans="1:9" hidden="1">
      <c r="I355" s="1" t="s">
        <v>4512</v>
      </c>
    </row>
    <row r="356" spans="1:9" hidden="1">
      <c r="D356" s="3" t="s">
        <v>4425</v>
      </c>
      <c r="I356" s="1" t="s">
        <v>4511</v>
      </c>
    </row>
    <row r="357" spans="1:9" hidden="1">
      <c r="F357" s="1" t="s">
        <v>4510</v>
      </c>
      <c r="I357" s="1" t="s">
        <v>4509</v>
      </c>
    </row>
    <row r="358" spans="1:9" hidden="1">
      <c r="I358" s="1" t="s">
        <v>4508</v>
      </c>
    </row>
    <row r="359" spans="1:9" hidden="1">
      <c r="F359" s="1" t="s">
        <v>4507</v>
      </c>
      <c r="I359" s="1" t="s">
        <v>4506</v>
      </c>
    </row>
    <row r="360" spans="1:9" hidden="1">
      <c r="I360" s="1" t="s">
        <v>4505</v>
      </c>
    </row>
    <row r="361" spans="1:9" hidden="1">
      <c r="C361" s="1" t="s">
        <v>4424</v>
      </c>
      <c r="I361" s="1" t="s">
        <v>4504</v>
      </c>
    </row>
    <row r="362" spans="1:9" hidden="1">
      <c r="D362" s="3" t="s">
        <v>4423</v>
      </c>
    </row>
    <row r="363" spans="1:9" hidden="1"/>
    <row r="364" spans="1:9" hidden="1">
      <c r="C364" s="3" t="s">
        <v>1902</v>
      </c>
    </row>
    <row r="365" spans="1:9" hidden="1">
      <c r="D365" s="3" t="s">
        <v>4503</v>
      </c>
      <c r="E365" s="3" t="s">
        <v>4502</v>
      </c>
    </row>
    <row r="366" spans="1:9" hidden="1">
      <c r="D366" s="3" t="s">
        <v>4501</v>
      </c>
      <c r="E366" s="3" t="s">
        <v>4500</v>
      </c>
    </row>
    <row r="367" spans="1:9" hidden="1"/>
    <row r="368" spans="1:9" ht="17" hidden="1" thickBot="1">
      <c r="A368" s="1" t="s">
        <v>4499</v>
      </c>
    </row>
    <row r="369" spans="1:7" ht="17" hidden="1" thickBot="1">
      <c r="A369" s="49" t="s">
        <v>4498</v>
      </c>
      <c r="B369" s="50"/>
      <c r="C369" s="50"/>
      <c r="D369" s="50"/>
      <c r="E369" s="50"/>
      <c r="F369" s="50"/>
      <c r="G369" s="404" t="s">
        <v>2904</v>
      </c>
    </row>
    <row r="370" spans="1:7" hidden="1"/>
    <row r="371" spans="1:7" hidden="1">
      <c r="A371" s="403" t="s">
        <v>4497</v>
      </c>
      <c r="B371" s="403"/>
      <c r="C371" s="403"/>
    </row>
    <row r="372" spans="1:7" hidden="1">
      <c r="A372" s="1" t="s">
        <v>4496</v>
      </c>
    </row>
    <row r="373" spans="1:7" hidden="1">
      <c r="A373" s="1" t="s">
        <v>4495</v>
      </c>
      <c r="F373" s="3" t="s">
        <v>4475</v>
      </c>
    </row>
    <row r="374" spans="1:7" hidden="1">
      <c r="A374" s="1" t="s">
        <v>4494</v>
      </c>
      <c r="F374" s="1" t="s">
        <v>4493</v>
      </c>
    </row>
    <row r="375" spans="1:7" hidden="1"/>
    <row r="376" spans="1:7" hidden="1">
      <c r="A376" s="1" t="s">
        <v>4492</v>
      </c>
    </row>
    <row r="377" spans="1:7" hidden="1">
      <c r="A377" s="1" t="s">
        <v>4491</v>
      </c>
    </row>
    <row r="378" spans="1:7" hidden="1">
      <c r="A378" s="1" t="s">
        <v>4490</v>
      </c>
    </row>
    <row r="379" spans="1:7" hidden="1"/>
    <row r="380" spans="1:7" hidden="1"/>
    <row r="381" spans="1:7" hidden="1">
      <c r="A381" s="1" t="s">
        <v>4482</v>
      </c>
    </row>
    <row r="382" spans="1:7" hidden="1">
      <c r="A382" s="1" t="s">
        <v>4464</v>
      </c>
    </row>
    <row r="383" spans="1:7" hidden="1">
      <c r="A383" s="1" t="s">
        <v>4431</v>
      </c>
    </row>
    <row r="384" spans="1:7" hidden="1">
      <c r="A384" s="1" t="s">
        <v>4422</v>
      </c>
    </row>
    <row r="385" spans="1:7" hidden="1"/>
    <row r="386" spans="1:7" hidden="1">
      <c r="A386" s="403" t="s">
        <v>4489</v>
      </c>
    </row>
    <row r="387" spans="1:7" hidden="1">
      <c r="A387" s="1" t="s">
        <v>4488</v>
      </c>
    </row>
    <row r="388" spans="1:7" hidden="1">
      <c r="A388" s="1" t="s">
        <v>4487</v>
      </c>
    </row>
    <row r="389" spans="1:7" hidden="1">
      <c r="A389" s="1" t="s">
        <v>4486</v>
      </c>
    </row>
    <row r="390" spans="1:7" hidden="1">
      <c r="A390" s="1" t="s">
        <v>4485</v>
      </c>
    </row>
    <row r="391" spans="1:7" hidden="1">
      <c r="A391" s="1" t="s">
        <v>4484</v>
      </c>
    </row>
    <row r="392" spans="1:7" hidden="1">
      <c r="A392" s="1" t="s">
        <v>4483</v>
      </c>
    </row>
    <row r="393" spans="1:7" hidden="1">
      <c r="F393" s="3" t="s">
        <v>1095</v>
      </c>
    </row>
    <row r="394" spans="1:7" hidden="1"/>
    <row r="395" spans="1:7" hidden="1"/>
    <row r="396" spans="1:7" hidden="1"/>
    <row r="397" spans="1:7" hidden="1">
      <c r="G397" s="17" t="s">
        <v>4470</v>
      </c>
    </row>
    <row r="398" spans="1:7" hidden="1"/>
    <row r="399" spans="1:7" hidden="1"/>
    <row r="400" spans="1:7" hidden="1">
      <c r="G400" s="17" t="s">
        <v>4467</v>
      </c>
    </row>
    <row r="401" spans="1:8" hidden="1">
      <c r="D401" s="3" t="s">
        <v>4438</v>
      </c>
    </row>
    <row r="402" spans="1:8" hidden="1"/>
    <row r="403" spans="1:8" hidden="1"/>
    <row r="404" spans="1:8" hidden="1">
      <c r="D404" s="1" t="s">
        <v>4466</v>
      </c>
      <c r="E404" s="1" t="s">
        <v>4465</v>
      </c>
    </row>
    <row r="405" spans="1:8" hidden="1"/>
    <row r="406" spans="1:8" hidden="1">
      <c r="E406" s="341" t="s">
        <v>4434</v>
      </c>
    </row>
    <row r="407" spans="1:8" ht="17" hidden="1" thickBot="1"/>
    <row r="408" spans="1:8" ht="17" hidden="1" thickBot="1">
      <c r="A408" s="49" t="s">
        <v>4482</v>
      </c>
      <c r="B408" s="50"/>
      <c r="C408" s="50"/>
      <c r="D408" s="50"/>
      <c r="E408" s="50"/>
      <c r="F408" s="50"/>
      <c r="G408" s="73" t="s">
        <v>4421</v>
      </c>
      <c r="H408" s="51"/>
    </row>
    <row r="409" spans="1:8" hidden="1"/>
    <row r="410" spans="1:8" hidden="1">
      <c r="A410" s="1" t="s">
        <v>967</v>
      </c>
    </row>
    <row r="411" spans="1:8" hidden="1">
      <c r="A411" s="1" t="s">
        <v>4481</v>
      </c>
      <c r="H411" s="1" t="s">
        <v>4450</v>
      </c>
    </row>
    <row r="412" spans="1:8" hidden="1">
      <c r="A412" s="1" t="s">
        <v>4480</v>
      </c>
      <c r="H412" s="1" t="s">
        <v>4479</v>
      </c>
    </row>
    <row r="413" spans="1:8" hidden="1">
      <c r="H413" s="1" t="s">
        <v>4478</v>
      </c>
    </row>
    <row r="414" spans="1:8" hidden="1">
      <c r="A414" s="1" t="s">
        <v>4477</v>
      </c>
      <c r="F414" s="3" t="s">
        <v>1095</v>
      </c>
      <c r="H414" s="1" t="s">
        <v>4476</v>
      </c>
    </row>
    <row r="415" spans="1:8" hidden="1">
      <c r="B415" s="1" t="s">
        <v>4475</v>
      </c>
      <c r="H415" s="1" t="s">
        <v>4474</v>
      </c>
    </row>
    <row r="416" spans="1:8" hidden="1">
      <c r="A416" s="1" t="s">
        <v>4473</v>
      </c>
    </row>
    <row r="417" spans="1:8" hidden="1">
      <c r="A417" s="1" t="s">
        <v>4472</v>
      </c>
    </row>
    <row r="418" spans="1:8" hidden="1">
      <c r="A418" s="1" t="s">
        <v>4471</v>
      </c>
      <c r="G418" s="17" t="s">
        <v>4470</v>
      </c>
    </row>
    <row r="419" spans="1:8" hidden="1">
      <c r="A419" s="1" t="s">
        <v>4469</v>
      </c>
    </row>
    <row r="420" spans="1:8" hidden="1">
      <c r="A420" s="1" t="s">
        <v>4468</v>
      </c>
    </row>
    <row r="421" spans="1:8" hidden="1">
      <c r="G421" s="17" t="s">
        <v>4467</v>
      </c>
    </row>
    <row r="422" spans="1:8" hidden="1">
      <c r="D422" s="3" t="s">
        <v>4438</v>
      </c>
    </row>
    <row r="423" spans="1:8" hidden="1"/>
    <row r="424" spans="1:8" hidden="1">
      <c r="C424" s="3" t="s">
        <v>1902</v>
      </c>
    </row>
    <row r="425" spans="1:8" hidden="1">
      <c r="D425" s="1" t="s">
        <v>4466</v>
      </c>
      <c r="E425" s="1" t="s">
        <v>4465</v>
      </c>
    </row>
    <row r="426" spans="1:8" hidden="1"/>
    <row r="427" spans="1:8" hidden="1">
      <c r="E427" s="341" t="s">
        <v>4434</v>
      </c>
    </row>
    <row r="428" spans="1:8" ht="17" hidden="1" thickBot="1"/>
    <row r="429" spans="1:8" ht="17" hidden="1" thickBot="1">
      <c r="A429" s="49" t="s">
        <v>4464</v>
      </c>
      <c r="B429" s="73"/>
      <c r="C429" s="73"/>
      <c r="D429" s="73"/>
      <c r="E429" s="73"/>
      <c r="F429" s="73"/>
      <c r="G429" s="313" t="s">
        <v>4421</v>
      </c>
      <c r="H429" s="74"/>
    </row>
    <row r="430" spans="1:8" hidden="1"/>
    <row r="431" spans="1:8" hidden="1">
      <c r="A431" s="1" t="s">
        <v>4463</v>
      </c>
    </row>
    <row r="432" spans="1:8" hidden="1">
      <c r="A432" s="1" t="s">
        <v>4462</v>
      </c>
    </row>
    <row r="433" spans="1:8" hidden="1">
      <c r="A433" s="1" t="s">
        <v>4461</v>
      </c>
    </row>
    <row r="434" spans="1:8" hidden="1">
      <c r="A434" s="1" t="s">
        <v>4460</v>
      </c>
    </row>
    <row r="435" spans="1:8" hidden="1">
      <c r="A435" s="1" t="s">
        <v>4459</v>
      </c>
    </row>
    <row r="436" spans="1:8" hidden="1">
      <c r="A436" s="1" t="s">
        <v>4458</v>
      </c>
    </row>
    <row r="437" spans="1:8" hidden="1">
      <c r="A437" s="4" t="s">
        <v>4457</v>
      </c>
    </row>
    <row r="438" spans="1:8" hidden="1"/>
    <row r="439" spans="1:8" hidden="1">
      <c r="C439" s="22" t="s">
        <v>4456</v>
      </c>
      <c r="F439" s="22" t="s">
        <v>4455</v>
      </c>
      <c r="H439" s="1" t="s">
        <v>4552</v>
      </c>
    </row>
    <row r="440" spans="1:8" hidden="1">
      <c r="A440" s="1" t="s">
        <v>4454</v>
      </c>
      <c r="C440" s="1" t="s">
        <v>2799</v>
      </c>
      <c r="F440" s="1">
        <v>-80</v>
      </c>
      <c r="H440" s="1" t="s">
        <v>4550</v>
      </c>
    </row>
    <row r="441" spans="1:8" hidden="1">
      <c r="A441" s="1" t="s">
        <v>4453</v>
      </c>
      <c r="C441" s="1">
        <v>100</v>
      </c>
      <c r="F441" s="1">
        <v>100</v>
      </c>
      <c r="H441" s="1" t="s">
        <v>4551</v>
      </c>
    </row>
    <row r="442" spans="1:8" hidden="1">
      <c r="A442" s="1" t="s">
        <v>4452</v>
      </c>
      <c r="C442" s="1" t="s">
        <v>4451</v>
      </c>
      <c r="F442" s="1">
        <f>F440+F441</f>
        <v>20</v>
      </c>
    </row>
    <row r="443" spans="1:8" hidden="1"/>
    <row r="444" spans="1:8" hidden="1">
      <c r="F444" s="3" t="s">
        <v>1095</v>
      </c>
      <c r="H444" s="1" t="s">
        <v>4450</v>
      </c>
    </row>
    <row r="445" spans="1:8" hidden="1">
      <c r="H445" s="1" t="s">
        <v>4449</v>
      </c>
    </row>
    <row r="446" spans="1:8" hidden="1">
      <c r="D446" s="3" t="s">
        <v>4425</v>
      </c>
      <c r="H446" s="1" t="s">
        <v>4448</v>
      </c>
    </row>
    <row r="447" spans="1:8" hidden="1">
      <c r="H447" s="1" t="s">
        <v>4447</v>
      </c>
    </row>
    <row r="448" spans="1:8" hidden="1">
      <c r="H448" s="1" t="s">
        <v>4446</v>
      </c>
    </row>
    <row r="449" spans="2:16" hidden="1">
      <c r="H449" s="1" t="s">
        <v>4445</v>
      </c>
    </row>
    <row r="450" spans="2:16" hidden="1">
      <c r="H450" s="1" t="s">
        <v>4444</v>
      </c>
    </row>
    <row r="451" spans="2:16" hidden="1">
      <c r="C451" s="1" t="s">
        <v>4424</v>
      </c>
      <c r="H451" s="1" t="s">
        <v>4443</v>
      </c>
    </row>
    <row r="452" spans="2:16" hidden="1">
      <c r="D452" s="3" t="s">
        <v>4423</v>
      </c>
      <c r="H452" s="1" t="s">
        <v>4442</v>
      </c>
    </row>
    <row r="453" spans="2:16" hidden="1"/>
    <row r="454" spans="2:16" hidden="1">
      <c r="C454" s="3" t="s">
        <v>1902</v>
      </c>
    </row>
    <row r="455" spans="2:16" hidden="1">
      <c r="D455" s="3"/>
      <c r="E455" s="3"/>
    </row>
    <row r="456" spans="2:16" hidden="1">
      <c r="D456" s="3"/>
      <c r="E456" s="3"/>
    </row>
    <row r="457" spans="2:16" hidden="1"/>
    <row r="458" spans="2:16" hidden="1"/>
    <row r="459" spans="2:16" hidden="1"/>
    <row r="460" spans="2:16" hidden="1">
      <c r="B460" s="53" t="s">
        <v>4441</v>
      </c>
      <c r="D460" s="402" t="s">
        <v>1095</v>
      </c>
      <c r="G460" s="3" t="s">
        <v>1095</v>
      </c>
      <c r="K460" s="3" t="s">
        <v>1095</v>
      </c>
      <c r="P460" s="3" t="s">
        <v>1095</v>
      </c>
    </row>
    <row r="461" spans="2:16" hidden="1">
      <c r="O461" s="3" t="s">
        <v>4440</v>
      </c>
    </row>
    <row r="462" spans="2:16" hidden="1"/>
    <row r="463" spans="2:16" hidden="1"/>
    <row r="464" spans="2:16" hidden="1"/>
    <row r="465" spans="1:15" hidden="1"/>
    <row r="466" spans="1:15" hidden="1"/>
    <row r="467" spans="1:15" hidden="1"/>
    <row r="468" spans="1:15" hidden="1">
      <c r="A468" s="17" t="s">
        <v>4424</v>
      </c>
      <c r="B468" s="3" t="s">
        <v>4439</v>
      </c>
      <c r="E468" s="3" t="s">
        <v>4438</v>
      </c>
      <c r="I468" s="3" t="s">
        <v>4437</v>
      </c>
      <c r="N468" s="3" t="s">
        <v>4436</v>
      </c>
    </row>
    <row r="469" spans="1:15" hidden="1"/>
    <row r="470" spans="1:15" hidden="1">
      <c r="A470" s="3" t="s">
        <v>1902</v>
      </c>
      <c r="H470" s="3" t="s">
        <v>1902</v>
      </c>
      <c r="M470" s="3" t="s">
        <v>1902</v>
      </c>
    </row>
    <row r="471" spans="1:15" hidden="1">
      <c r="B471" s="341" t="s">
        <v>4435</v>
      </c>
      <c r="E471" s="341" t="s">
        <v>4434</v>
      </c>
      <c r="J471" s="341" t="s">
        <v>4433</v>
      </c>
      <c r="O471" s="341" t="s">
        <v>4432</v>
      </c>
    </row>
    <row r="472" spans="1:15" hidden="1"/>
    <row r="473" spans="1:15" ht="17" hidden="1" thickBot="1"/>
    <row r="474" spans="1:15" ht="17" hidden="1" thickBot="1">
      <c r="A474" s="49" t="s">
        <v>4431</v>
      </c>
      <c r="B474" s="73"/>
      <c r="C474" s="73"/>
      <c r="D474" s="73"/>
      <c r="E474" s="73"/>
      <c r="F474" s="73"/>
      <c r="G474" s="401" t="s">
        <v>4421</v>
      </c>
    </row>
    <row r="475" spans="1:15" hidden="1"/>
    <row r="476" spans="1:15" hidden="1">
      <c r="A476" s="1" t="s">
        <v>4430</v>
      </c>
    </row>
    <row r="477" spans="1:15" hidden="1">
      <c r="A477" s="1" t="s">
        <v>4429</v>
      </c>
    </row>
    <row r="478" spans="1:15" hidden="1">
      <c r="A478" s="1" t="s">
        <v>4428</v>
      </c>
    </row>
    <row r="479" spans="1:15" hidden="1"/>
    <row r="480" spans="1:15" hidden="1">
      <c r="A480" s="1" t="s">
        <v>4427</v>
      </c>
    </row>
    <row r="481" spans="1:8" hidden="1">
      <c r="A481" s="1" t="s">
        <v>4426</v>
      </c>
    </row>
    <row r="482" spans="1:8" hidden="1"/>
    <row r="483" spans="1:8" hidden="1">
      <c r="F483" s="3" t="s">
        <v>1095</v>
      </c>
    </row>
    <row r="484" spans="1:8" hidden="1"/>
    <row r="485" spans="1:8" hidden="1">
      <c r="D485" s="3" t="s">
        <v>4425</v>
      </c>
    </row>
    <row r="486" spans="1:8" hidden="1"/>
    <row r="487" spans="1:8" hidden="1"/>
    <row r="488" spans="1:8" hidden="1"/>
    <row r="489" spans="1:8" hidden="1"/>
    <row r="490" spans="1:8" hidden="1">
      <c r="C490" s="1" t="s">
        <v>4424</v>
      </c>
    </row>
    <row r="491" spans="1:8" hidden="1">
      <c r="D491" s="3" t="s">
        <v>4423</v>
      </c>
    </row>
    <row r="492" spans="1:8" hidden="1"/>
    <row r="493" spans="1:8" hidden="1">
      <c r="C493" s="3" t="s">
        <v>1902</v>
      </c>
    </row>
    <row r="494" spans="1:8" hidden="1">
      <c r="D494" s="3"/>
      <c r="E494" s="3"/>
    </row>
    <row r="495" spans="1:8" ht="17" hidden="1" thickBot="1"/>
    <row r="496" spans="1:8" ht="17" hidden="1" thickBot="1">
      <c r="A496" s="49" t="s">
        <v>4422</v>
      </c>
      <c r="B496" s="50"/>
      <c r="C496" s="50"/>
      <c r="D496" s="50"/>
      <c r="E496" s="50"/>
      <c r="F496" s="50"/>
      <c r="G496" s="50"/>
      <c r="H496" s="401" t="s">
        <v>4421</v>
      </c>
    </row>
    <row r="497" spans="1:11" hidden="1"/>
    <row r="498" spans="1:11" hidden="1">
      <c r="A498" s="1" t="s">
        <v>4420</v>
      </c>
    </row>
    <row r="499" spans="1:11" hidden="1">
      <c r="A499" s="1" t="s">
        <v>4419</v>
      </c>
    </row>
    <row r="500" spans="1:11" hidden="1"/>
    <row r="501" spans="1:11" hidden="1">
      <c r="A501" s="4" t="s">
        <v>4418</v>
      </c>
      <c r="B501" s="4"/>
      <c r="C501" s="4"/>
      <c r="D501" s="4"/>
      <c r="E501" s="4"/>
      <c r="F501" s="4"/>
      <c r="G501" s="4"/>
      <c r="H501" s="4"/>
    </row>
    <row r="502" spans="1:11" hidden="1">
      <c r="A502" s="4" t="s">
        <v>4417</v>
      </c>
      <c r="B502" s="4"/>
      <c r="C502" s="4"/>
      <c r="D502" s="4"/>
      <c r="E502" s="4"/>
      <c r="F502" s="4"/>
      <c r="G502" s="4"/>
      <c r="H502" s="4"/>
    </row>
    <row r="503" spans="1:11" hidden="1">
      <c r="A503" s="4" t="s">
        <v>4416</v>
      </c>
      <c r="B503" s="4"/>
      <c r="C503" s="4"/>
      <c r="D503" s="4"/>
      <c r="E503" s="4"/>
      <c r="F503" s="4"/>
      <c r="G503" s="4"/>
      <c r="H503" s="4"/>
    </row>
    <row r="504" spans="1:11" ht="17" hidden="1" thickBot="1"/>
    <row r="505" spans="1:11" ht="17" hidden="1" thickBot="1">
      <c r="A505" s="49" t="s">
        <v>4553</v>
      </c>
      <c r="B505" s="73"/>
      <c r="C505" s="390"/>
      <c r="D505" s="390"/>
      <c r="E505" s="390"/>
      <c r="F505" s="390"/>
      <c r="G505" s="73"/>
      <c r="H505" s="391"/>
      <c r="I505" s="3"/>
      <c r="J505" s="3"/>
      <c r="K505" s="3"/>
    </row>
    <row r="506" spans="1:11" hidden="1">
      <c r="C506" s="3"/>
      <c r="D506" s="3"/>
      <c r="E506" s="3"/>
      <c r="F506" s="3"/>
      <c r="H506" s="3"/>
      <c r="I506" s="3"/>
      <c r="J506" s="3" t="s">
        <v>4601</v>
      </c>
      <c r="K506" s="3"/>
    </row>
    <row r="507" spans="1:11" hidden="1">
      <c r="C507" s="3"/>
      <c r="D507" s="3"/>
      <c r="E507" s="3"/>
      <c r="F507" s="3"/>
      <c r="H507" s="3"/>
      <c r="I507" s="3"/>
      <c r="J507" s="3"/>
      <c r="K507" s="3"/>
    </row>
    <row r="508" spans="1:11" hidden="1">
      <c r="C508" s="3"/>
      <c r="D508" s="3"/>
      <c r="E508" s="3"/>
      <c r="F508" s="3"/>
      <c r="H508" s="3"/>
      <c r="I508" s="3"/>
      <c r="J508" s="17" t="s">
        <v>4593</v>
      </c>
      <c r="K508" s="3"/>
    </row>
    <row r="509" spans="1:11" hidden="1">
      <c r="C509" s="3"/>
      <c r="D509" s="3"/>
      <c r="E509" s="3"/>
      <c r="F509" s="3"/>
      <c r="H509" s="3"/>
      <c r="I509" s="3"/>
      <c r="J509" s="17" t="s">
        <v>4594</v>
      </c>
      <c r="K509" s="3"/>
    </row>
    <row r="510" spans="1:11" hidden="1">
      <c r="C510" s="3"/>
      <c r="D510" s="3"/>
      <c r="E510" s="3"/>
      <c r="F510" s="3"/>
      <c r="H510" s="3"/>
      <c r="I510" s="3"/>
      <c r="J510" s="17" t="s">
        <v>4595</v>
      </c>
      <c r="K510" s="3"/>
    </row>
    <row r="511" spans="1:11" hidden="1">
      <c r="C511" s="3"/>
      <c r="D511" s="3"/>
      <c r="E511" s="3"/>
      <c r="F511" s="3"/>
      <c r="H511" s="3"/>
      <c r="I511" s="3"/>
      <c r="J511" s="17"/>
      <c r="K511" s="3"/>
    </row>
    <row r="512" spans="1:11" hidden="1">
      <c r="C512" s="3"/>
      <c r="D512" s="3"/>
      <c r="E512" s="3"/>
      <c r="F512" s="3"/>
      <c r="H512" s="3"/>
      <c r="I512" s="3"/>
      <c r="J512" s="17" t="s">
        <v>4596</v>
      </c>
      <c r="K512" s="3"/>
    </row>
    <row r="513" spans="2:11" hidden="1">
      <c r="C513" s="3"/>
      <c r="D513" s="3"/>
      <c r="E513" s="3"/>
      <c r="F513" s="3"/>
      <c r="H513" s="3"/>
      <c r="I513" s="3"/>
      <c r="J513" s="17" t="s">
        <v>4597</v>
      </c>
      <c r="K513" s="3"/>
    </row>
    <row r="514" spans="2:11" hidden="1">
      <c r="C514" s="3"/>
      <c r="D514" s="3"/>
      <c r="E514" s="3"/>
      <c r="F514" s="3"/>
      <c r="H514" s="3"/>
      <c r="I514" s="3"/>
      <c r="J514" s="17" t="s">
        <v>4598</v>
      </c>
      <c r="K514" s="3"/>
    </row>
    <row r="515" spans="2:11" hidden="1">
      <c r="C515" s="3"/>
      <c r="D515" s="3"/>
      <c r="E515" s="3"/>
      <c r="F515" s="3"/>
      <c r="H515" s="3"/>
      <c r="I515" s="3"/>
      <c r="J515" s="17" t="s">
        <v>4599</v>
      </c>
      <c r="K515" s="3"/>
    </row>
    <row r="516" spans="2:11" hidden="1">
      <c r="C516" s="3"/>
      <c r="D516" s="3"/>
      <c r="E516" s="3"/>
      <c r="F516" s="3"/>
      <c r="H516" s="3"/>
      <c r="I516" s="3"/>
      <c r="J516" s="17" t="s">
        <v>4600</v>
      </c>
      <c r="K516" s="3"/>
    </row>
    <row r="517" spans="2:11" hidden="1">
      <c r="C517" s="3"/>
      <c r="D517" s="3"/>
      <c r="E517" s="3"/>
      <c r="F517" s="3"/>
      <c r="H517" s="3"/>
      <c r="I517" s="3"/>
      <c r="J517" s="3"/>
      <c r="K517" s="3"/>
    </row>
    <row r="518" spans="2:11" hidden="1">
      <c r="C518" s="3"/>
      <c r="D518" s="3"/>
      <c r="E518" s="3"/>
      <c r="F518" s="3"/>
      <c r="H518" s="3"/>
      <c r="I518" s="3"/>
      <c r="J518" s="17" t="s">
        <v>4602</v>
      </c>
      <c r="K518" s="3"/>
    </row>
    <row r="519" spans="2:11" hidden="1">
      <c r="C519" s="3"/>
      <c r="E519" s="3"/>
      <c r="F519" s="3"/>
      <c r="H519" s="3"/>
      <c r="I519" s="3"/>
      <c r="J519" s="17" t="s">
        <v>4603</v>
      </c>
      <c r="K519" s="3"/>
    </row>
    <row r="520" spans="2:11" hidden="1">
      <c r="E520" s="3" t="s">
        <v>1095</v>
      </c>
      <c r="G520" s="1" t="s">
        <v>4554</v>
      </c>
      <c r="J520" s="17" t="s">
        <v>4604</v>
      </c>
    </row>
    <row r="521" spans="2:11" hidden="1">
      <c r="D521" s="1" t="s">
        <v>1692</v>
      </c>
      <c r="G521" s="1" t="s">
        <v>4555</v>
      </c>
      <c r="J521" s="17" t="s">
        <v>4605</v>
      </c>
    </row>
    <row r="522" spans="2:11" hidden="1">
      <c r="C522" s="17" t="s">
        <v>1713</v>
      </c>
      <c r="G522" s="1" t="s">
        <v>4556</v>
      </c>
      <c r="H522" s="1" t="s">
        <v>4557</v>
      </c>
    </row>
    <row r="523" spans="2:11" hidden="1">
      <c r="H523" s="1" t="s">
        <v>4558</v>
      </c>
    </row>
    <row r="524" spans="2:11" hidden="1">
      <c r="B524" s="3" t="s">
        <v>3648</v>
      </c>
      <c r="H524" s="1" t="s">
        <v>4559</v>
      </c>
    </row>
    <row r="525" spans="2:11" hidden="1">
      <c r="H525" s="1" t="s">
        <v>4560</v>
      </c>
    </row>
    <row r="526" spans="2:11" hidden="1">
      <c r="H526" s="1" t="s">
        <v>4561</v>
      </c>
    </row>
    <row r="527" spans="2:11" hidden="1"/>
    <row r="528" spans="2:11" hidden="1">
      <c r="B528" s="1" t="s">
        <v>1087</v>
      </c>
      <c r="G528" s="1" t="s">
        <v>4562</v>
      </c>
    </row>
    <row r="529" spans="1:8" hidden="1">
      <c r="H529" s="1" t="s">
        <v>4563</v>
      </c>
    </row>
    <row r="530" spans="1:8" hidden="1">
      <c r="H530" s="1" t="s">
        <v>4564</v>
      </c>
    </row>
    <row r="531" spans="1:8" hidden="1">
      <c r="H531" s="1" t="s">
        <v>4565</v>
      </c>
    </row>
    <row r="532" spans="1:8" hidden="1"/>
    <row r="533" spans="1:8" hidden="1">
      <c r="A533" s="1" t="s">
        <v>4566</v>
      </c>
    </row>
    <row r="534" spans="1:8" hidden="1">
      <c r="A534" s="1" t="s">
        <v>4567</v>
      </c>
    </row>
    <row r="535" spans="1:8" hidden="1">
      <c r="A535" s="1" t="s">
        <v>4568</v>
      </c>
    </row>
    <row r="536" spans="1:8" hidden="1">
      <c r="A536" s="1" t="s">
        <v>4569</v>
      </c>
    </row>
    <row r="537" spans="1:8" hidden="1">
      <c r="A537" s="1" t="s">
        <v>4570</v>
      </c>
    </row>
    <row r="538" spans="1:8" hidden="1"/>
    <row r="539" spans="1:8" hidden="1">
      <c r="A539" s="1" t="s">
        <v>4571</v>
      </c>
    </row>
    <row r="540" spans="1:8" hidden="1">
      <c r="A540" s="1" t="s">
        <v>4572</v>
      </c>
    </row>
    <row r="541" spans="1:8" hidden="1">
      <c r="A541" s="1" t="s">
        <v>4573</v>
      </c>
    </row>
    <row r="542" spans="1:8" hidden="1">
      <c r="A542" s="1" t="s">
        <v>4574</v>
      </c>
    </row>
    <row r="543" spans="1:8" hidden="1">
      <c r="A543" s="1" t="s">
        <v>4575</v>
      </c>
    </row>
    <row r="544" spans="1:8" hidden="1"/>
    <row r="545" spans="1:13" hidden="1">
      <c r="A545" s="1" t="s">
        <v>4576</v>
      </c>
    </row>
    <row r="546" spans="1:13" hidden="1">
      <c r="E546" s="1" t="s">
        <v>4563</v>
      </c>
      <c r="F546" s="1" t="s">
        <v>4577</v>
      </c>
    </row>
    <row r="547" spans="1:13" hidden="1">
      <c r="E547" s="1" t="s">
        <v>4578</v>
      </c>
      <c r="F547" s="1" t="s">
        <v>4579</v>
      </c>
    </row>
    <row r="548" spans="1:13" hidden="1">
      <c r="E548" s="1" t="s">
        <v>4580</v>
      </c>
    </row>
    <row r="549" spans="1:13" hidden="1">
      <c r="E549" s="1" t="s">
        <v>4581</v>
      </c>
    </row>
    <row r="550" spans="1:13" hidden="1">
      <c r="E550" s="1" t="s">
        <v>4582</v>
      </c>
      <c r="F550" s="1" t="s">
        <v>4583</v>
      </c>
    </row>
    <row r="551" spans="1:13" hidden="1"/>
    <row r="552" spans="1:13" hidden="1">
      <c r="A552" s="1" t="s">
        <v>4584</v>
      </c>
    </row>
    <row r="553" spans="1:13" hidden="1">
      <c r="E553" s="1" t="s">
        <v>4585</v>
      </c>
      <c r="F553" s="1" t="s">
        <v>4586</v>
      </c>
    </row>
    <row r="554" spans="1:13" hidden="1">
      <c r="E554" s="1" t="s">
        <v>4587</v>
      </c>
      <c r="F554" s="1" t="s">
        <v>4588</v>
      </c>
    </row>
    <row r="555" spans="1:13" hidden="1">
      <c r="E555" s="1" t="s">
        <v>4589</v>
      </c>
      <c r="F555" s="1" t="s">
        <v>4590</v>
      </c>
    </row>
    <row r="556" spans="1:13" hidden="1"/>
    <row r="557" spans="1:13" hidden="1">
      <c r="A557" s="1" t="s">
        <v>4591</v>
      </c>
    </row>
    <row r="558" spans="1:13" hidden="1">
      <c r="E558" s="1" t="s">
        <v>4592</v>
      </c>
    </row>
    <row r="560" spans="1:13">
      <c r="A560" s="394" t="s">
        <v>4230</v>
      </c>
      <c r="B560" s="395"/>
      <c r="C560" s="395"/>
      <c r="D560" s="395"/>
      <c r="E560" s="395"/>
      <c r="F560" s="395"/>
      <c r="G560" s="395"/>
      <c r="H560" s="511" t="s">
        <v>5262</v>
      </c>
      <c r="I560" s="2"/>
      <c r="J560" s="2"/>
      <c r="K560" s="2"/>
      <c r="L560" s="2"/>
      <c r="M560" s="2"/>
    </row>
    <row r="569" spans="1:11">
      <c r="K569" s="1" t="s">
        <v>4606</v>
      </c>
    </row>
    <row r="570" spans="1:11">
      <c r="K570" s="1" t="s">
        <v>4607</v>
      </c>
    </row>
    <row r="571" spans="1:11">
      <c r="K571" s="1" t="s">
        <v>4608</v>
      </c>
    </row>
    <row r="572" spans="1:11">
      <c r="A572" s="1" t="s">
        <v>341</v>
      </c>
      <c r="K572" s="1" t="s">
        <v>4609</v>
      </c>
    </row>
    <row r="573" spans="1:11">
      <c r="K573" s="1" t="s">
        <v>4610</v>
      </c>
    </row>
    <row r="574" spans="1:11">
      <c r="A574" s="1" t="s">
        <v>4231</v>
      </c>
    </row>
    <row r="575" spans="1:11">
      <c r="A575" s="1" t="s">
        <v>4232</v>
      </c>
      <c r="K575" s="1" t="s">
        <v>4611</v>
      </c>
    </row>
    <row r="576" spans="1:11">
      <c r="A576" s="1" t="s">
        <v>4233</v>
      </c>
    </row>
    <row r="577" spans="1:14">
      <c r="H577" s="1" t="s">
        <v>4234</v>
      </c>
      <c r="K577" s="1" t="s">
        <v>4622</v>
      </c>
    </row>
    <row r="578" spans="1:14">
      <c r="H578" s="1" t="s">
        <v>4235</v>
      </c>
      <c r="L578" s="1" t="s">
        <v>4612</v>
      </c>
    </row>
    <row r="579" spans="1:14">
      <c r="H579" s="1" t="s">
        <v>4236</v>
      </c>
      <c r="L579" s="22" t="s">
        <v>4613</v>
      </c>
      <c r="M579" s="22" t="s">
        <v>4614</v>
      </c>
    </row>
    <row r="580" spans="1:14">
      <c r="H580" s="1" t="s">
        <v>4237</v>
      </c>
      <c r="L580" s="1">
        <v>100</v>
      </c>
      <c r="M580" s="1">
        <f>L580</f>
        <v>100</v>
      </c>
    </row>
    <row r="581" spans="1:14">
      <c r="H581" s="1" t="s">
        <v>4238</v>
      </c>
      <c r="L581" s="1">
        <v>80</v>
      </c>
      <c r="M581" s="1">
        <f>180/2</f>
        <v>90</v>
      </c>
    </row>
    <row r="582" spans="1:14">
      <c r="H582" s="1" t="s">
        <v>4239</v>
      </c>
      <c r="L582" s="1">
        <v>60</v>
      </c>
      <c r="M582" s="1">
        <f>240/3</f>
        <v>80</v>
      </c>
    </row>
    <row r="583" spans="1:14">
      <c r="H583" s="1" t="s">
        <v>4240</v>
      </c>
      <c r="L583" s="58">
        <v>40</v>
      </c>
      <c r="M583" s="1">
        <f>280/4</f>
        <v>70</v>
      </c>
      <c r="N583" s="1" t="s">
        <v>4615</v>
      </c>
    </row>
    <row r="584" spans="1:14">
      <c r="H584" s="1" t="s">
        <v>4241</v>
      </c>
      <c r="L584" s="1">
        <v>45</v>
      </c>
      <c r="M584" s="1">
        <f>325/5</f>
        <v>65</v>
      </c>
      <c r="N584" s="1" t="s">
        <v>4616</v>
      </c>
    </row>
    <row r="585" spans="1:14">
      <c r="H585" s="1" t="s">
        <v>4242</v>
      </c>
    </row>
    <row r="586" spans="1:14">
      <c r="H586" s="1" t="s">
        <v>4243</v>
      </c>
      <c r="M586" s="4" t="s">
        <v>4617</v>
      </c>
      <c r="N586" s="1" t="s">
        <v>4618</v>
      </c>
    </row>
    <row r="587" spans="1:14">
      <c r="H587" s="1" t="s">
        <v>4244</v>
      </c>
    </row>
    <row r="588" spans="1:14">
      <c r="H588" s="1" t="s">
        <v>4245</v>
      </c>
      <c r="L588" s="1" t="s">
        <v>4619</v>
      </c>
      <c r="M588" s="3">
        <v>13</v>
      </c>
      <c r="N588" s="4" t="s">
        <v>4621</v>
      </c>
    </row>
    <row r="589" spans="1:14">
      <c r="H589" s="1" t="s">
        <v>4246</v>
      </c>
      <c r="N589" s="53" t="s">
        <v>4620</v>
      </c>
    </row>
    <row r="590" spans="1:14">
      <c r="H590" s="1" t="s">
        <v>4247</v>
      </c>
      <c r="K590" s="234" t="s">
        <v>4623</v>
      </c>
    </row>
    <row r="591" spans="1:14">
      <c r="H591" s="1" t="s">
        <v>4248</v>
      </c>
      <c r="K591" s="1" t="s">
        <v>4624</v>
      </c>
    </row>
    <row r="592" spans="1:14">
      <c r="A592" s="1" t="s">
        <v>4249</v>
      </c>
      <c r="H592" s="1" t="s">
        <v>4250</v>
      </c>
      <c r="N592" s="1" t="s">
        <v>4625</v>
      </c>
    </row>
    <row r="593" spans="1:15">
      <c r="A593" s="1" t="s">
        <v>4251</v>
      </c>
      <c r="H593" s="1" t="s">
        <v>4252</v>
      </c>
    </row>
    <row r="594" spans="1:15">
      <c r="K594" s="1" t="s">
        <v>4626</v>
      </c>
    </row>
    <row r="595" spans="1:15">
      <c r="K595" s="1" t="s">
        <v>4627</v>
      </c>
    </row>
    <row r="596" spans="1:15">
      <c r="N596" s="1" t="s">
        <v>4628</v>
      </c>
    </row>
    <row r="598" spans="1:15">
      <c r="K598" s="1" t="s">
        <v>4629</v>
      </c>
    </row>
    <row r="599" spans="1:15">
      <c r="K599" s="1" t="s">
        <v>4630</v>
      </c>
    </row>
    <row r="600" spans="1:15">
      <c r="N600" s="1" t="s">
        <v>4631</v>
      </c>
    </row>
    <row r="607" spans="1:15">
      <c r="M607" s="1" t="s">
        <v>4635</v>
      </c>
      <c r="O607" s="3" t="s">
        <v>4632</v>
      </c>
    </row>
    <row r="608" spans="1:15">
      <c r="M608" s="1" t="s">
        <v>4633</v>
      </c>
      <c r="O608" s="3" t="s">
        <v>4633</v>
      </c>
    </row>
    <row r="609" spans="11:15">
      <c r="M609" s="1" t="s">
        <v>4636</v>
      </c>
      <c r="O609" s="3" t="s">
        <v>4634</v>
      </c>
    </row>
    <row r="610" spans="11:15">
      <c r="M610" s="1" t="s">
        <v>4637</v>
      </c>
    </row>
    <row r="612" spans="11:15">
      <c r="K612" s="1" t="s">
        <v>4638</v>
      </c>
    </row>
    <row r="613" spans="11:15">
      <c r="K613" s="1" t="s">
        <v>4640</v>
      </c>
    </row>
    <row r="614" spans="11:15">
      <c r="K614" s="1" t="s">
        <v>4639</v>
      </c>
    </row>
    <row r="616" spans="11:15">
      <c r="K616" s="1" t="s">
        <v>4641</v>
      </c>
    </row>
    <row r="617" spans="11:15">
      <c r="K617" s="1" t="s">
        <v>4642</v>
      </c>
    </row>
    <row r="621" spans="11:15">
      <c r="O621" s="1" t="s">
        <v>4643</v>
      </c>
    </row>
    <row r="622" spans="11:15">
      <c r="L622" s="1" t="s">
        <v>4645</v>
      </c>
      <c r="N622" s="1" t="s">
        <v>1103</v>
      </c>
    </row>
    <row r="623" spans="11:15">
      <c r="L623" s="1" t="s">
        <v>4632</v>
      </c>
      <c r="N623" s="1" t="s">
        <v>4644</v>
      </c>
    </row>
    <row r="626" spans="11:18">
      <c r="L626" s="1" t="s">
        <v>4647</v>
      </c>
      <c r="N626" s="1" t="s">
        <v>4646</v>
      </c>
    </row>
    <row r="628" spans="11:18">
      <c r="K628" s="1" t="s">
        <v>4648</v>
      </c>
    </row>
    <row r="629" spans="11:18">
      <c r="K629" s="1" t="s">
        <v>4649</v>
      </c>
    </row>
    <row r="630" spans="11:18">
      <c r="L630" s="494" t="s">
        <v>4654</v>
      </c>
      <c r="M630" s="494"/>
      <c r="N630" s="407" t="s">
        <v>4653</v>
      </c>
      <c r="O630" s="407" t="s">
        <v>4652</v>
      </c>
      <c r="P630" s="237"/>
      <c r="Q630" s="237"/>
      <c r="R630" s="237"/>
    </row>
    <row r="631" spans="11:18">
      <c r="L631" s="237"/>
      <c r="M631" s="237"/>
      <c r="N631" s="237"/>
      <c r="O631" s="388" t="s">
        <v>4650</v>
      </c>
      <c r="P631" s="388" t="s">
        <v>4651</v>
      </c>
      <c r="Q631" s="237"/>
      <c r="R631" s="237"/>
    </row>
    <row r="635" spans="11:18">
      <c r="M635" s="1" t="s">
        <v>4703</v>
      </c>
    </row>
    <row r="639" spans="11:18">
      <c r="M639" s="1" t="s">
        <v>4704</v>
      </c>
    </row>
    <row r="643" spans="1:17" ht="21">
      <c r="A643" s="394" t="s">
        <v>4661</v>
      </c>
      <c r="B643" s="394"/>
      <c r="C643" s="394"/>
      <c r="D643" s="394"/>
      <c r="E643" s="394"/>
      <c r="F643" s="394"/>
      <c r="G643" s="394"/>
      <c r="H643" s="394"/>
      <c r="I643" s="4" t="s">
        <v>4837</v>
      </c>
      <c r="K643" s="510" t="s">
        <v>5263</v>
      </c>
      <c r="L643" s="510"/>
      <c r="M643" s="510"/>
      <c r="N643" s="510"/>
      <c r="O643" s="510"/>
      <c r="P643" s="510"/>
      <c r="Q643" s="510"/>
    </row>
    <row r="645" spans="1:17">
      <c r="I645" s="234" t="s">
        <v>4655</v>
      </c>
    </row>
    <row r="646" spans="1:17">
      <c r="I646" s="1" t="s">
        <v>4656</v>
      </c>
    </row>
    <row r="647" spans="1:17">
      <c r="I647" s="1" t="s">
        <v>4657</v>
      </c>
    </row>
    <row r="648" spans="1:17">
      <c r="I648" s="1" t="s">
        <v>4658</v>
      </c>
    </row>
    <row r="649" spans="1:17">
      <c r="I649" s="1" t="s">
        <v>4659</v>
      </c>
    </row>
    <row r="650" spans="1:17">
      <c r="I650" s="1" t="s">
        <v>4660</v>
      </c>
    </row>
    <row r="651" spans="1:17">
      <c r="I651" s="3"/>
      <c r="J651" s="3" t="s">
        <v>4667</v>
      </c>
      <c r="K651" s="3" t="s">
        <v>4666</v>
      </c>
      <c r="L651" s="408" t="s">
        <v>4668</v>
      </c>
    </row>
    <row r="652" spans="1:17">
      <c r="I652" s="24" t="s">
        <v>4662</v>
      </c>
      <c r="J652" s="24" t="s">
        <v>4663</v>
      </c>
      <c r="K652" s="24" t="s">
        <v>4664</v>
      </c>
      <c r="L652" s="32" t="s">
        <v>4665</v>
      </c>
    </row>
    <row r="653" spans="1:17">
      <c r="I653" s="3" t="s">
        <v>213</v>
      </c>
      <c r="J653" s="3">
        <f>100*6</f>
        <v>600</v>
      </c>
      <c r="K653" s="3">
        <f>100*6</f>
        <v>600</v>
      </c>
      <c r="L653" s="27">
        <f>K653/J653</f>
        <v>1</v>
      </c>
    </row>
    <row r="654" spans="1:17">
      <c r="I654" s="3" t="s">
        <v>214</v>
      </c>
      <c r="J654" s="3">
        <f>100*10</f>
        <v>1000</v>
      </c>
      <c r="K654" s="3">
        <f>100*20</f>
        <v>2000</v>
      </c>
      <c r="L654" s="3">
        <f>K654/J654</f>
        <v>2</v>
      </c>
    </row>
    <row r="655" spans="1:17">
      <c r="I655" s="3" t="s">
        <v>218</v>
      </c>
      <c r="J655" s="3">
        <f>J653+J654</f>
        <v>1600</v>
      </c>
      <c r="K655" s="3">
        <f>K653+K654</f>
        <v>2600</v>
      </c>
    </row>
    <row r="656" spans="1:17">
      <c r="L656" s="3" t="s">
        <v>1901</v>
      </c>
    </row>
    <row r="657" spans="8:16">
      <c r="I657" s="1" t="s">
        <v>4669</v>
      </c>
    </row>
    <row r="658" spans="8:16">
      <c r="J658" s="1" t="s">
        <v>4689</v>
      </c>
    </row>
    <row r="660" spans="8:16">
      <c r="N660" s="113" t="s">
        <v>4676</v>
      </c>
      <c r="O660" s="113"/>
      <c r="P660" s="113"/>
    </row>
    <row r="661" spans="8:16">
      <c r="N661" s="113" t="s">
        <v>4677</v>
      </c>
      <c r="O661" s="113"/>
      <c r="P661" s="113"/>
    </row>
    <row r="662" spans="8:16" ht="17" thickBot="1">
      <c r="N662" s="113"/>
      <c r="O662" s="113"/>
      <c r="P662" s="113"/>
    </row>
    <row r="663" spans="8:16">
      <c r="N663" s="409" t="s">
        <v>4678</v>
      </c>
      <c r="O663" s="410"/>
      <c r="P663" s="411"/>
    </row>
    <row r="664" spans="8:16" ht="17" thickBot="1">
      <c r="N664" s="412"/>
      <c r="O664" s="413" t="s">
        <v>4679</v>
      </c>
      <c r="P664" s="414"/>
    </row>
    <row r="665" spans="8:16">
      <c r="H665" s="1" t="s">
        <v>4683</v>
      </c>
      <c r="I665" s="3" t="s">
        <v>1902</v>
      </c>
      <c r="N665" s="113" t="s">
        <v>4680</v>
      </c>
      <c r="O665" s="113"/>
      <c r="P665" s="113"/>
    </row>
    <row r="666" spans="8:16">
      <c r="N666" s="113"/>
      <c r="O666" s="113" t="s">
        <v>4681</v>
      </c>
      <c r="P666" s="113"/>
    </row>
    <row r="667" spans="8:16">
      <c r="H667" s="1" t="s">
        <v>2926</v>
      </c>
      <c r="I667" s="1" t="s">
        <v>4670</v>
      </c>
    </row>
    <row r="668" spans="8:16">
      <c r="I668" s="1" t="s">
        <v>4671</v>
      </c>
      <c r="N668" s="53" t="s">
        <v>4682</v>
      </c>
    </row>
    <row r="669" spans="8:16">
      <c r="I669" s="1" t="s">
        <v>4672</v>
      </c>
    </row>
    <row r="670" spans="8:16">
      <c r="I670" s="1" t="s">
        <v>4673</v>
      </c>
    </row>
    <row r="671" spans="8:16">
      <c r="I671" s="1" t="s">
        <v>4674</v>
      </c>
    </row>
    <row r="672" spans="8:16">
      <c r="I672" s="1" t="s">
        <v>4675</v>
      </c>
    </row>
    <row r="673" spans="1:12" ht="34">
      <c r="A673" s="4"/>
      <c r="B673" s="415"/>
      <c r="C673" s="416" t="s">
        <v>4253</v>
      </c>
      <c r="D673" s="416" t="s">
        <v>4254</v>
      </c>
      <c r="E673" s="416" t="s">
        <v>4255</v>
      </c>
      <c r="F673" s="416" t="s">
        <v>4256</v>
      </c>
      <c r="H673" s="1" t="s">
        <v>4684</v>
      </c>
      <c r="I673" s="1" t="s">
        <v>4685</v>
      </c>
    </row>
    <row r="674" spans="1:12">
      <c r="A674" s="4"/>
      <c r="B674" s="415" t="s">
        <v>4257</v>
      </c>
      <c r="C674" s="417">
        <v>6</v>
      </c>
      <c r="D674" s="417">
        <v>6</v>
      </c>
      <c r="E674" s="418" t="s">
        <v>4258</v>
      </c>
      <c r="F674" s="419" t="s">
        <v>4259</v>
      </c>
      <c r="I674" s="1" t="s">
        <v>4686</v>
      </c>
    </row>
    <row r="675" spans="1:12">
      <c r="A675" s="4"/>
      <c r="B675" s="415" t="s">
        <v>4260</v>
      </c>
      <c r="C675" s="417">
        <v>10</v>
      </c>
      <c r="D675" s="417">
        <v>20</v>
      </c>
      <c r="E675" s="419" t="s">
        <v>4261</v>
      </c>
      <c r="F675" s="418" t="s">
        <v>4262</v>
      </c>
      <c r="I675" s="113">
        <f>900/700</f>
        <v>1.2857142857142858</v>
      </c>
      <c r="L675" s="1" t="s">
        <v>4693</v>
      </c>
    </row>
    <row r="676" spans="1:12">
      <c r="A676" s="4"/>
      <c r="I676" s="1" t="s">
        <v>4687</v>
      </c>
    </row>
    <row r="677" spans="1:12">
      <c r="A677" s="234" t="s">
        <v>4263</v>
      </c>
      <c r="I677" s="1" t="s">
        <v>4688</v>
      </c>
    </row>
    <row r="678" spans="1:12">
      <c r="A678" s="1" t="s">
        <v>4264</v>
      </c>
      <c r="I678" s="1" t="s">
        <v>4690</v>
      </c>
    </row>
    <row r="679" spans="1:12">
      <c r="A679" s="4"/>
      <c r="I679" s="1" t="s">
        <v>4691</v>
      </c>
    </row>
    <row r="680" spans="1:12">
      <c r="A680" s="4"/>
      <c r="D680" s="80">
        <f>2600</f>
        <v>2600</v>
      </c>
      <c r="G680" s="1" t="s">
        <v>4265</v>
      </c>
      <c r="I680" s="1" t="s">
        <v>4692</v>
      </c>
    </row>
    <row r="681" spans="1:12">
      <c r="A681" s="4"/>
      <c r="D681" s="80">
        <f>1600</f>
        <v>1600</v>
      </c>
      <c r="G681" s="1" t="s">
        <v>4266</v>
      </c>
      <c r="I681" s="1" t="s">
        <v>4694</v>
      </c>
    </row>
    <row r="682" spans="1:12">
      <c r="A682" s="4"/>
    </row>
    <row r="683" spans="1:12">
      <c r="A683" s="234" t="s">
        <v>4267</v>
      </c>
      <c r="I683" s="1" t="s">
        <v>4696</v>
      </c>
    </row>
    <row r="684" spans="1:12">
      <c r="A684" s="1" t="s">
        <v>4268</v>
      </c>
      <c r="I684" s="2">
        <f>900/1800</f>
        <v>0.5</v>
      </c>
      <c r="L684" s="1" t="s">
        <v>4695</v>
      </c>
    </row>
    <row r="685" spans="1:12">
      <c r="A685" s="1" t="s">
        <v>4269</v>
      </c>
      <c r="I685" s="1" t="s">
        <v>4697</v>
      </c>
    </row>
    <row r="686" spans="1:12">
      <c r="A686" s="1" t="s">
        <v>4270</v>
      </c>
      <c r="I686" s="1" t="s">
        <v>4705</v>
      </c>
    </row>
    <row r="687" spans="1:12">
      <c r="A687" s="4"/>
    </row>
    <row r="688" spans="1:12">
      <c r="A688" s="234" t="s">
        <v>4271</v>
      </c>
      <c r="H688" s="1" t="s">
        <v>4698</v>
      </c>
      <c r="I688" s="1" t="s">
        <v>4699</v>
      </c>
    </row>
    <row r="689" spans="1:9">
      <c r="A689" s="1" t="s">
        <v>4272</v>
      </c>
      <c r="I689" s="1" t="s">
        <v>4706</v>
      </c>
    </row>
    <row r="690" spans="1:9">
      <c r="A690" s="1" t="s">
        <v>4273</v>
      </c>
    </row>
    <row r="691" spans="1:9">
      <c r="A691" s="4"/>
      <c r="H691" s="1" t="s">
        <v>4700</v>
      </c>
      <c r="I691" s="1" t="s">
        <v>4707</v>
      </c>
    </row>
    <row r="692" spans="1:9">
      <c r="A692" s="234" t="s">
        <v>4274</v>
      </c>
      <c r="I692" s="1" t="s">
        <v>4701</v>
      </c>
    </row>
    <row r="693" spans="1:9">
      <c r="A693" s="386" t="s">
        <v>4275</v>
      </c>
      <c r="B693" s="425"/>
      <c r="I693" s="1" t="s">
        <v>4702</v>
      </c>
    </row>
    <row r="695" spans="1:9">
      <c r="A695" s="1" t="s">
        <v>4276</v>
      </c>
    </row>
    <row r="696" spans="1:9">
      <c r="F696" s="1" t="s">
        <v>4277</v>
      </c>
      <c r="G696" s="1" t="s">
        <v>4278</v>
      </c>
    </row>
    <row r="697" spans="1:9" ht="20" customHeight="1">
      <c r="A697" s="1" t="s">
        <v>4279</v>
      </c>
    </row>
    <row r="698" spans="1:9" ht="20" customHeight="1">
      <c r="F698" s="1" t="s">
        <v>4280</v>
      </c>
      <c r="G698" s="1" t="s">
        <v>4281</v>
      </c>
    </row>
    <row r="700" spans="1:9">
      <c r="A700" s="420" t="s">
        <v>4282</v>
      </c>
      <c r="B700" s="421"/>
      <c r="C700" s="421"/>
      <c r="D700" s="421"/>
      <c r="E700" s="421"/>
      <c r="F700" s="421"/>
      <c r="G700" s="421"/>
      <c r="H700" s="421"/>
    </row>
    <row r="701" spans="1:9">
      <c r="A701" s="420" t="s">
        <v>4283</v>
      </c>
      <c r="B701" s="421"/>
      <c r="C701" s="421"/>
      <c r="D701" s="421"/>
      <c r="E701" s="421"/>
      <c r="F701" s="421"/>
      <c r="G701" s="421"/>
      <c r="H701" s="421"/>
    </row>
    <row r="703" spans="1:9">
      <c r="A703" s="492"/>
      <c r="B703" s="492"/>
      <c r="C703" s="492"/>
      <c r="D703" s="492"/>
      <c r="E703" s="492"/>
      <c r="F703" s="492"/>
      <c r="G703" s="492"/>
    </row>
    <row r="704" spans="1:9">
      <c r="A704" s="492"/>
      <c r="B704" s="492"/>
      <c r="C704" s="492"/>
      <c r="D704" s="492"/>
      <c r="E704" s="492"/>
      <c r="F704" s="492"/>
      <c r="G704" s="492"/>
    </row>
    <row r="705" spans="1:7">
      <c r="A705" s="492"/>
      <c r="B705" s="492"/>
      <c r="C705" s="492"/>
      <c r="D705" s="492"/>
      <c r="E705" s="492"/>
      <c r="F705" s="492"/>
      <c r="G705" s="492"/>
    </row>
    <row r="706" spans="1:7">
      <c r="A706" s="492"/>
      <c r="B706" s="492"/>
      <c r="C706" s="492"/>
      <c r="D706" s="492"/>
      <c r="E706" s="492"/>
      <c r="F706" s="492"/>
      <c r="G706" s="492"/>
    </row>
    <row r="707" spans="1:7">
      <c r="A707" s="492"/>
      <c r="B707" s="492"/>
      <c r="C707" s="492"/>
      <c r="D707" s="492"/>
      <c r="E707" s="492"/>
      <c r="F707" s="492"/>
      <c r="G707" s="492"/>
    </row>
    <row r="708" spans="1:7">
      <c r="A708" s="492"/>
      <c r="B708" s="492"/>
      <c r="C708" s="492"/>
      <c r="D708" s="492"/>
      <c r="E708" s="492"/>
      <c r="F708" s="492"/>
      <c r="G708" s="492"/>
    </row>
    <row r="709" spans="1:7">
      <c r="A709" s="492"/>
      <c r="B709" s="492"/>
      <c r="C709" s="492"/>
      <c r="D709" s="492"/>
      <c r="E709" s="492"/>
      <c r="F709" s="492"/>
      <c r="G709" s="492"/>
    </row>
    <row r="710" spans="1:7">
      <c r="A710" s="492"/>
      <c r="B710" s="492"/>
      <c r="C710" s="492"/>
      <c r="D710" s="492"/>
      <c r="E710" s="492"/>
      <c r="F710" s="492"/>
      <c r="G710" s="492"/>
    </row>
    <row r="711" spans="1:7">
      <c r="A711" s="492"/>
      <c r="B711" s="492"/>
      <c r="C711" s="492"/>
      <c r="D711" s="492"/>
      <c r="E711" s="492"/>
      <c r="F711" s="492"/>
      <c r="G711" s="492"/>
    </row>
    <row r="712" spans="1:7">
      <c r="A712" s="492"/>
      <c r="B712" s="492"/>
      <c r="C712" s="492"/>
      <c r="D712" s="492"/>
      <c r="E712" s="492"/>
      <c r="F712" s="492"/>
      <c r="G712" s="492"/>
    </row>
    <row r="713" spans="1:7">
      <c r="A713" s="492"/>
      <c r="B713" s="492"/>
      <c r="C713" s="492"/>
      <c r="D713" s="492"/>
      <c r="E713" s="492"/>
      <c r="F713" s="492"/>
      <c r="G713" s="492"/>
    </row>
    <row r="714" spans="1:7">
      <c r="A714" s="492"/>
      <c r="B714" s="492"/>
      <c r="C714" s="492"/>
      <c r="D714" s="492"/>
      <c r="E714" s="492"/>
      <c r="F714" s="492"/>
      <c r="G714" s="492"/>
    </row>
    <row r="715" spans="1:7">
      <c r="A715" s="492"/>
      <c r="B715" s="492"/>
      <c r="C715" s="492"/>
      <c r="D715" s="492"/>
      <c r="E715" s="492"/>
      <c r="F715" s="492"/>
      <c r="G715" s="492"/>
    </row>
    <row r="716" spans="1:7">
      <c r="A716" s="492"/>
      <c r="B716" s="492"/>
      <c r="C716" s="492"/>
      <c r="D716" s="492"/>
      <c r="E716" s="492"/>
      <c r="F716" s="492"/>
      <c r="G716" s="492"/>
    </row>
    <row r="717" spans="1:7">
      <c r="A717" s="492"/>
      <c r="B717" s="492"/>
      <c r="C717" s="492"/>
      <c r="D717" s="492"/>
      <c r="E717" s="492"/>
      <c r="F717" s="492"/>
      <c r="G717" s="492"/>
    </row>
    <row r="718" spans="1:7">
      <c r="A718" s="492"/>
      <c r="B718" s="492"/>
      <c r="C718" s="492"/>
      <c r="D718" s="492"/>
      <c r="E718" s="492"/>
      <c r="F718" s="492"/>
      <c r="G718" s="492"/>
    </row>
    <row r="719" spans="1:7">
      <c r="A719" s="492"/>
      <c r="B719" s="492"/>
      <c r="C719" s="492"/>
      <c r="D719" s="492"/>
      <c r="E719" s="492"/>
      <c r="F719" s="492"/>
      <c r="G719" s="492"/>
    </row>
    <row r="720" spans="1:7">
      <c r="A720" s="492"/>
      <c r="B720" s="492"/>
      <c r="C720" s="492"/>
      <c r="D720" s="492"/>
      <c r="E720" s="492"/>
      <c r="F720" s="492"/>
      <c r="G720" s="492"/>
    </row>
    <row r="722" spans="1:7">
      <c r="A722" s="4" t="s">
        <v>4284</v>
      </c>
    </row>
    <row r="723" spans="1:7">
      <c r="A723" s="1" t="s">
        <v>4285</v>
      </c>
    </row>
    <row r="724" spans="1:7">
      <c r="A724" s="1" t="s">
        <v>4286</v>
      </c>
    </row>
    <row r="726" spans="1:7">
      <c r="A726" s="1" t="s">
        <v>4287</v>
      </c>
    </row>
    <row r="727" spans="1:7">
      <c r="E727" s="1">
        <v>200</v>
      </c>
      <c r="G727" s="1" t="s">
        <v>4288</v>
      </c>
    </row>
    <row r="728" spans="1:7">
      <c r="A728" s="1" t="s">
        <v>1683</v>
      </c>
    </row>
    <row r="729" spans="1:7">
      <c r="A729" s="1" t="s">
        <v>4289</v>
      </c>
      <c r="B729" s="1" t="s">
        <v>4290</v>
      </c>
    </row>
    <row r="730" spans="1:7">
      <c r="A730" s="1" t="s">
        <v>4291</v>
      </c>
      <c r="B730" s="1" t="s">
        <v>4292</v>
      </c>
    </row>
    <row r="732" spans="1:7">
      <c r="A732" s="1" t="s">
        <v>4293</v>
      </c>
      <c r="G732" s="1" t="s">
        <v>4294</v>
      </c>
    </row>
    <row r="734" spans="1:7">
      <c r="A734" s="4" t="s">
        <v>4295</v>
      </c>
    </row>
    <row r="736" spans="1:7">
      <c r="A736" s="1" t="s">
        <v>4708</v>
      </c>
    </row>
    <row r="737" spans="1:8">
      <c r="E737" s="1">
        <v>800</v>
      </c>
      <c r="G737" s="1" t="s">
        <v>4296</v>
      </c>
    </row>
    <row r="739" spans="1:8">
      <c r="A739" s="4" t="s">
        <v>4297</v>
      </c>
    </row>
    <row r="740" spans="1:8">
      <c r="G740" s="1" t="s">
        <v>4298</v>
      </c>
    </row>
    <row r="742" spans="1:8">
      <c r="A742" s="406" t="s">
        <v>4299</v>
      </c>
      <c r="B742" s="406"/>
      <c r="C742" s="406"/>
      <c r="D742" s="406"/>
      <c r="E742" s="406"/>
      <c r="F742" s="406"/>
      <c r="G742" s="2"/>
      <c r="H742" s="406"/>
    </row>
    <row r="743" spans="1:8">
      <c r="A743" s="493" t="s">
        <v>4709</v>
      </c>
      <c r="B743" s="493"/>
      <c r="C743" s="493"/>
      <c r="D743" s="493"/>
      <c r="E743" s="493"/>
      <c r="F743" s="406"/>
      <c r="G743" s="406"/>
      <c r="H743" s="406"/>
    </row>
    <row r="744" spans="1:8">
      <c r="A744" s="422"/>
      <c r="B744" s="422"/>
      <c r="C744" s="422"/>
      <c r="D744" s="422"/>
      <c r="E744" s="422"/>
      <c r="F744" s="406"/>
      <c r="G744" s="406"/>
      <c r="H744" s="406"/>
    </row>
    <row r="745" spans="1:8">
      <c r="A745" s="406" t="s">
        <v>4300</v>
      </c>
      <c r="B745" s="406"/>
      <c r="C745" s="406"/>
      <c r="D745" s="406"/>
      <c r="E745" s="406"/>
      <c r="F745" s="406"/>
      <c r="G745" s="406"/>
      <c r="H745" s="406"/>
    </row>
    <row r="746" spans="1:8">
      <c r="A746" s="406" t="s">
        <v>4301</v>
      </c>
      <c r="B746" s="406"/>
      <c r="C746" s="406"/>
      <c r="D746" s="406"/>
      <c r="E746" s="406"/>
      <c r="F746" s="406"/>
      <c r="G746" s="406"/>
      <c r="H746" s="406"/>
    </row>
    <row r="748" spans="1:8">
      <c r="A748" s="1" t="s">
        <v>4302</v>
      </c>
    </row>
    <row r="751" spans="1:8">
      <c r="A751" s="65" t="s">
        <v>4303</v>
      </c>
      <c r="B751" s="58"/>
      <c r="C751" s="58"/>
      <c r="D751" s="58"/>
      <c r="E751" s="58"/>
      <c r="F751" s="58"/>
      <c r="G751" s="58"/>
      <c r="H751" s="58"/>
    </row>
    <row r="752" spans="1:8">
      <c r="A752" s="1" t="s">
        <v>4304</v>
      </c>
    </row>
    <row r="753" spans="1:8">
      <c r="A753" s="1" t="s">
        <v>4305</v>
      </c>
    </row>
    <row r="754" spans="1:8">
      <c r="A754" s="1" t="s">
        <v>4306</v>
      </c>
    </row>
    <row r="755" spans="1:8">
      <c r="A755" s="1" t="s">
        <v>4307</v>
      </c>
    </row>
    <row r="756" spans="1:8">
      <c r="A756" s="1" t="s">
        <v>4308</v>
      </c>
    </row>
    <row r="757" spans="1:8">
      <c r="A757" s="1" t="s">
        <v>4309</v>
      </c>
    </row>
    <row r="759" spans="1:8">
      <c r="A759" s="65" t="s">
        <v>4310</v>
      </c>
      <c r="B759" s="58"/>
      <c r="C759" s="58"/>
      <c r="D759" s="58"/>
      <c r="E759" s="58"/>
      <c r="F759" s="58"/>
      <c r="G759" s="58"/>
      <c r="H759" s="58"/>
    </row>
    <row r="760" spans="1:8">
      <c r="A760" s="1" t="s">
        <v>4311</v>
      </c>
    </row>
    <row r="762" spans="1:8">
      <c r="A762" s="452"/>
      <c r="B762" s="492"/>
      <c r="C762" s="492"/>
      <c r="D762" s="492"/>
      <c r="E762" s="492"/>
      <c r="F762" s="492"/>
      <c r="G762" s="492"/>
    </row>
    <row r="763" spans="1:8">
      <c r="A763" s="492"/>
      <c r="B763" s="492"/>
      <c r="C763" s="492"/>
      <c r="D763" s="492"/>
      <c r="E763" s="492"/>
      <c r="F763" s="492"/>
      <c r="G763" s="492"/>
    </row>
    <row r="764" spans="1:8">
      <c r="A764" s="492"/>
      <c r="B764" s="492"/>
      <c r="C764" s="492"/>
      <c r="D764" s="492"/>
      <c r="E764" s="492"/>
      <c r="F764" s="492"/>
      <c r="G764" s="492"/>
    </row>
    <row r="765" spans="1:8">
      <c r="A765" s="492"/>
      <c r="B765" s="492"/>
      <c r="C765" s="492"/>
      <c r="D765" s="492"/>
      <c r="E765" s="492"/>
      <c r="F765" s="492"/>
      <c r="G765" s="492"/>
    </row>
    <row r="766" spans="1:8">
      <c r="A766" s="492"/>
      <c r="B766" s="492"/>
      <c r="C766" s="492"/>
      <c r="D766" s="492"/>
      <c r="E766" s="492"/>
      <c r="F766" s="492"/>
      <c r="G766" s="492"/>
    </row>
    <row r="767" spans="1:8">
      <c r="A767" s="492"/>
      <c r="B767" s="492"/>
      <c r="C767" s="492"/>
      <c r="D767" s="492"/>
      <c r="E767" s="492"/>
      <c r="F767" s="492"/>
      <c r="G767" s="492"/>
    </row>
    <row r="768" spans="1:8">
      <c r="A768" s="492"/>
      <c r="B768" s="492"/>
      <c r="C768" s="492"/>
      <c r="D768" s="492"/>
      <c r="E768" s="492"/>
      <c r="F768" s="492"/>
      <c r="G768" s="492"/>
    </row>
    <row r="769" spans="1:7">
      <c r="A769" s="492"/>
      <c r="B769" s="492"/>
      <c r="C769" s="492"/>
      <c r="D769" s="492"/>
      <c r="E769" s="492"/>
      <c r="F769" s="492"/>
      <c r="G769" s="492"/>
    </row>
    <row r="770" spans="1:7">
      <c r="A770" s="492"/>
      <c r="B770" s="492"/>
      <c r="C770" s="492"/>
      <c r="D770" s="492"/>
      <c r="E770" s="492"/>
      <c r="F770" s="492"/>
      <c r="G770" s="492"/>
    </row>
    <row r="771" spans="1:7">
      <c r="A771" s="492"/>
      <c r="B771" s="492"/>
      <c r="C771" s="492"/>
      <c r="D771" s="492"/>
      <c r="E771" s="492"/>
      <c r="F771" s="492"/>
      <c r="G771" s="492"/>
    </row>
    <row r="772" spans="1:7">
      <c r="A772" s="492"/>
      <c r="B772" s="492"/>
      <c r="C772" s="492"/>
      <c r="D772" s="492"/>
      <c r="E772" s="492"/>
      <c r="F772" s="492"/>
      <c r="G772" s="492"/>
    </row>
    <row r="773" spans="1:7">
      <c r="A773" s="492"/>
      <c r="B773" s="492"/>
      <c r="C773" s="492"/>
      <c r="D773" s="492"/>
      <c r="E773" s="492"/>
      <c r="F773" s="492"/>
      <c r="G773" s="492"/>
    </row>
    <row r="774" spans="1:7">
      <c r="A774" s="492"/>
      <c r="B774" s="492"/>
      <c r="C774" s="492"/>
      <c r="D774" s="492"/>
      <c r="E774" s="492"/>
      <c r="F774" s="492"/>
      <c r="G774" s="492"/>
    </row>
    <row r="775" spans="1:7">
      <c r="A775" s="492"/>
      <c r="B775" s="492"/>
      <c r="C775" s="492"/>
      <c r="D775" s="492"/>
      <c r="E775" s="492"/>
      <c r="F775" s="492"/>
      <c r="G775" s="492"/>
    </row>
    <row r="776" spans="1:7">
      <c r="A776" s="492"/>
      <c r="B776" s="492"/>
      <c r="C776" s="492"/>
      <c r="D776" s="492"/>
      <c r="E776" s="492"/>
      <c r="F776" s="492"/>
      <c r="G776" s="492"/>
    </row>
    <row r="777" spans="1:7">
      <c r="A777" s="492"/>
      <c r="B777" s="492"/>
      <c r="C777" s="492"/>
      <c r="D777" s="492"/>
      <c r="E777" s="492"/>
      <c r="F777" s="492"/>
      <c r="G777" s="492"/>
    </row>
    <row r="778" spans="1:7">
      <c r="A778" s="492"/>
      <c r="B778" s="492"/>
      <c r="C778" s="492"/>
      <c r="D778" s="492"/>
      <c r="E778" s="492"/>
      <c r="F778" s="492"/>
      <c r="G778" s="492"/>
    </row>
    <row r="779" spans="1:7">
      <c r="A779" s="492"/>
      <c r="B779" s="492"/>
      <c r="C779" s="492"/>
      <c r="D779" s="492"/>
      <c r="E779" s="492"/>
      <c r="F779" s="492"/>
      <c r="G779" s="492"/>
    </row>
    <row r="780" spans="1:7">
      <c r="A780" s="492"/>
      <c r="B780" s="492"/>
      <c r="C780" s="492"/>
      <c r="D780" s="492"/>
      <c r="E780" s="492"/>
      <c r="F780" s="492"/>
      <c r="G780" s="492"/>
    </row>
    <row r="781" spans="1:7">
      <c r="A781" s="1" t="s">
        <v>4312</v>
      </c>
    </row>
    <row r="782" spans="1:7">
      <c r="A782" s="1" t="s">
        <v>4313</v>
      </c>
    </row>
    <row r="784" spans="1:7">
      <c r="A784" s="4" t="s">
        <v>4276</v>
      </c>
    </row>
    <row r="785" spans="1:8">
      <c r="A785" s="4"/>
      <c r="F785" s="1" t="s">
        <v>4277</v>
      </c>
      <c r="G785" s="1" t="s">
        <v>4278</v>
      </c>
    </row>
    <row r="786" spans="1:8">
      <c r="A786" s="4"/>
    </row>
    <row r="787" spans="1:8">
      <c r="A787" s="4" t="s">
        <v>4314</v>
      </c>
    </row>
    <row r="788" spans="1:8">
      <c r="A788" s="4" t="s">
        <v>4315</v>
      </c>
    </row>
    <row r="789" spans="1:8">
      <c r="A789" s="4" t="s">
        <v>4316</v>
      </c>
    </row>
    <row r="790" spans="1:8">
      <c r="A790" s="4" t="s">
        <v>4317</v>
      </c>
    </row>
    <row r="791" spans="1:8">
      <c r="A791" s="4"/>
      <c r="F791" s="1" t="s">
        <v>4318</v>
      </c>
    </row>
    <row r="792" spans="1:8">
      <c r="A792" s="4"/>
    </row>
    <row r="793" spans="1:8">
      <c r="A793" s="4" t="s">
        <v>4319</v>
      </c>
    </row>
    <row r="794" spans="1:8">
      <c r="A794" s="4"/>
      <c r="B794" s="1" t="s">
        <v>4320</v>
      </c>
      <c r="F794" s="1" t="s">
        <v>4321</v>
      </c>
      <c r="G794" s="1" t="s">
        <v>4322</v>
      </c>
    </row>
    <row r="796" spans="1:8">
      <c r="A796" s="423" t="s">
        <v>4323</v>
      </c>
    </row>
    <row r="798" spans="1:8">
      <c r="A798" s="65" t="s">
        <v>4324</v>
      </c>
      <c r="B798" s="58"/>
      <c r="C798" s="58"/>
      <c r="D798" s="58"/>
      <c r="E798" s="58"/>
      <c r="F798" s="58"/>
      <c r="G798" s="58"/>
      <c r="H798" s="58"/>
    </row>
    <row r="799" spans="1:8">
      <c r="A799" s="58" t="s">
        <v>4325</v>
      </c>
      <c r="B799" s="58"/>
      <c r="C799" s="58"/>
      <c r="D799" s="58"/>
      <c r="E799" s="58"/>
      <c r="F799" s="58"/>
      <c r="G799" s="58"/>
      <c r="H799" s="58"/>
    </row>
    <row r="801" spans="1:7">
      <c r="A801" s="492"/>
      <c r="B801" s="492"/>
      <c r="C801" s="492"/>
      <c r="D801" s="492"/>
      <c r="E801" s="492"/>
      <c r="F801" s="492"/>
      <c r="G801" s="492"/>
    </row>
    <row r="802" spans="1:7">
      <c r="A802" s="492"/>
      <c r="B802" s="492"/>
      <c r="C802" s="492"/>
      <c r="D802" s="492"/>
      <c r="E802" s="492"/>
      <c r="F802" s="492"/>
      <c r="G802" s="492"/>
    </row>
    <row r="803" spans="1:7">
      <c r="A803" s="492"/>
      <c r="B803" s="492"/>
      <c r="C803" s="492"/>
      <c r="D803" s="492"/>
      <c r="E803" s="492"/>
      <c r="F803" s="492"/>
      <c r="G803" s="492"/>
    </row>
    <row r="804" spans="1:7">
      <c r="A804" s="492"/>
      <c r="B804" s="492"/>
      <c r="C804" s="492"/>
      <c r="D804" s="492"/>
      <c r="E804" s="492"/>
      <c r="F804" s="492"/>
      <c r="G804" s="492"/>
    </row>
    <row r="805" spans="1:7">
      <c r="A805" s="492"/>
      <c r="B805" s="492"/>
      <c r="C805" s="492"/>
      <c r="D805" s="492"/>
      <c r="E805" s="492"/>
      <c r="F805" s="492"/>
      <c r="G805" s="492"/>
    </row>
    <row r="806" spans="1:7">
      <c r="A806" s="492"/>
      <c r="B806" s="492"/>
      <c r="C806" s="492"/>
      <c r="D806" s="492"/>
      <c r="E806" s="492"/>
      <c r="F806" s="492"/>
      <c r="G806" s="492"/>
    </row>
    <row r="807" spans="1:7">
      <c r="A807" s="492"/>
      <c r="B807" s="492"/>
      <c r="C807" s="492"/>
      <c r="D807" s="492"/>
      <c r="E807" s="492"/>
      <c r="F807" s="492"/>
      <c r="G807" s="492"/>
    </row>
    <row r="808" spans="1:7">
      <c r="A808" s="492"/>
      <c r="B808" s="492"/>
      <c r="C808" s="492"/>
      <c r="D808" s="492"/>
      <c r="E808" s="492"/>
      <c r="F808" s="492"/>
      <c r="G808" s="492"/>
    </row>
    <row r="809" spans="1:7">
      <c r="A809" s="492"/>
      <c r="B809" s="492"/>
      <c r="C809" s="492"/>
      <c r="D809" s="492"/>
      <c r="E809" s="492"/>
      <c r="F809" s="492"/>
      <c r="G809" s="492"/>
    </row>
    <row r="810" spans="1:7">
      <c r="A810" s="492"/>
      <c r="B810" s="492"/>
      <c r="C810" s="492"/>
      <c r="D810" s="492"/>
      <c r="E810" s="492"/>
      <c r="F810" s="492"/>
      <c r="G810" s="492"/>
    </row>
    <row r="811" spans="1:7">
      <c r="A811" s="492"/>
      <c r="B811" s="492"/>
      <c r="C811" s="492"/>
      <c r="D811" s="492"/>
      <c r="E811" s="492"/>
      <c r="F811" s="492"/>
      <c r="G811" s="492"/>
    </row>
    <row r="812" spans="1:7">
      <c r="A812" s="492"/>
      <c r="B812" s="492"/>
      <c r="C812" s="492"/>
      <c r="D812" s="492"/>
      <c r="E812" s="492"/>
      <c r="F812" s="492"/>
      <c r="G812" s="492"/>
    </row>
    <row r="813" spans="1:7">
      <c r="A813" s="492"/>
      <c r="B813" s="492"/>
      <c r="C813" s="492"/>
      <c r="D813" s="492"/>
      <c r="E813" s="492"/>
      <c r="F813" s="492"/>
      <c r="G813" s="492"/>
    </row>
    <row r="814" spans="1:7">
      <c r="A814" s="492"/>
      <c r="B814" s="492"/>
      <c r="C814" s="492"/>
      <c r="D814" s="492"/>
      <c r="E814" s="492"/>
      <c r="F814" s="492"/>
      <c r="G814" s="492"/>
    </row>
    <row r="815" spans="1:7">
      <c r="A815" s="492"/>
      <c r="B815" s="492"/>
      <c r="C815" s="492"/>
      <c r="D815" s="492"/>
      <c r="E815" s="492"/>
      <c r="F815" s="492"/>
      <c r="G815" s="492"/>
    </row>
    <row r="816" spans="1:7">
      <c r="A816" s="492"/>
      <c r="B816" s="492"/>
      <c r="C816" s="492"/>
      <c r="D816" s="492"/>
      <c r="E816" s="492"/>
      <c r="F816" s="492"/>
      <c r="G816" s="492"/>
    </row>
    <row r="817" spans="1:7">
      <c r="A817" s="492"/>
      <c r="B817" s="492"/>
      <c r="C817" s="492"/>
      <c r="D817" s="492"/>
      <c r="E817" s="492"/>
      <c r="F817" s="492"/>
      <c r="G817" s="492"/>
    </row>
    <row r="818" spans="1:7">
      <c r="A818" s="492"/>
      <c r="B818" s="492"/>
      <c r="C818" s="492"/>
      <c r="D818" s="492"/>
      <c r="E818" s="492"/>
      <c r="F818" s="492"/>
      <c r="G818" s="492"/>
    </row>
    <row r="819" spans="1:7">
      <c r="A819" s="492"/>
      <c r="B819" s="492"/>
      <c r="C819" s="492"/>
      <c r="D819" s="492"/>
      <c r="E819" s="492"/>
      <c r="F819" s="492"/>
      <c r="G819" s="492"/>
    </row>
    <row r="820" spans="1:7">
      <c r="A820" s="492"/>
      <c r="B820" s="492"/>
      <c r="C820" s="492"/>
      <c r="D820" s="492"/>
      <c r="E820" s="492"/>
      <c r="F820" s="492"/>
      <c r="G820" s="492"/>
    </row>
    <row r="821" spans="1:7">
      <c r="A821" s="492"/>
      <c r="B821" s="492"/>
      <c r="C821" s="492"/>
      <c r="D821" s="492"/>
      <c r="E821" s="492"/>
      <c r="F821" s="492"/>
      <c r="G821" s="492"/>
    </row>
    <row r="822" spans="1:7">
      <c r="A822" s="492"/>
      <c r="B822" s="492"/>
      <c r="C822" s="492"/>
      <c r="D822" s="492"/>
      <c r="E822" s="492"/>
      <c r="F822" s="492"/>
      <c r="G822" s="492"/>
    </row>
    <row r="823" spans="1:7">
      <c r="A823" s="1" t="s">
        <v>4326</v>
      </c>
    </row>
    <row r="824" spans="1:7">
      <c r="A824" s="452"/>
      <c r="B824" s="492"/>
      <c r="C824" s="492"/>
      <c r="D824" s="492"/>
      <c r="E824" s="492"/>
      <c r="F824" s="492"/>
      <c r="G824" s="492"/>
    </row>
    <row r="825" spans="1:7">
      <c r="A825" s="492"/>
      <c r="B825" s="492"/>
      <c r="C825" s="492"/>
      <c r="D825" s="492"/>
      <c r="E825" s="492"/>
      <c r="F825" s="492"/>
      <c r="G825" s="492"/>
    </row>
    <row r="826" spans="1:7">
      <c r="A826" s="492"/>
      <c r="B826" s="492"/>
      <c r="C826" s="492"/>
      <c r="D826" s="492"/>
      <c r="E826" s="492"/>
      <c r="F826" s="492"/>
      <c r="G826" s="492"/>
    </row>
    <row r="827" spans="1:7">
      <c r="A827" s="492"/>
      <c r="B827" s="492"/>
      <c r="C827" s="492"/>
      <c r="D827" s="492"/>
      <c r="E827" s="492"/>
      <c r="F827" s="492"/>
      <c r="G827" s="492"/>
    </row>
    <row r="828" spans="1:7">
      <c r="A828" s="492"/>
      <c r="B828" s="492"/>
      <c r="C828" s="492"/>
      <c r="D828" s="492"/>
      <c r="E828" s="492"/>
      <c r="F828" s="492"/>
      <c r="G828" s="492"/>
    </row>
    <row r="829" spans="1:7">
      <c r="A829" s="492"/>
      <c r="B829" s="492"/>
      <c r="C829" s="492"/>
      <c r="D829" s="492"/>
      <c r="E829" s="492"/>
      <c r="F829" s="492"/>
      <c r="G829" s="492"/>
    </row>
    <row r="830" spans="1:7">
      <c r="A830" s="492"/>
      <c r="B830" s="492"/>
      <c r="C830" s="492"/>
      <c r="D830" s="492"/>
      <c r="E830" s="492"/>
      <c r="F830" s="492"/>
      <c r="G830" s="492"/>
    </row>
    <row r="831" spans="1:7">
      <c r="A831" s="492"/>
      <c r="B831" s="492"/>
      <c r="C831" s="492"/>
      <c r="D831" s="492"/>
      <c r="E831" s="492"/>
      <c r="F831" s="492"/>
      <c r="G831" s="492"/>
    </row>
    <row r="832" spans="1:7">
      <c r="A832" s="492"/>
      <c r="B832" s="492"/>
      <c r="C832" s="492"/>
      <c r="D832" s="492"/>
      <c r="E832" s="492"/>
      <c r="F832" s="492"/>
      <c r="G832" s="492"/>
    </row>
    <row r="833" spans="1:7">
      <c r="A833" s="492"/>
      <c r="B833" s="492"/>
      <c r="C833" s="492"/>
      <c r="D833" s="492"/>
      <c r="E833" s="492"/>
      <c r="F833" s="492"/>
      <c r="G833" s="492"/>
    </row>
    <row r="834" spans="1:7">
      <c r="A834" s="492"/>
      <c r="B834" s="492"/>
      <c r="C834" s="492"/>
      <c r="D834" s="492"/>
      <c r="E834" s="492"/>
      <c r="F834" s="492"/>
      <c r="G834" s="492"/>
    </row>
    <row r="835" spans="1:7">
      <c r="A835" s="492"/>
      <c r="B835" s="492"/>
      <c r="C835" s="492"/>
      <c r="D835" s="492"/>
      <c r="E835" s="492"/>
      <c r="F835" s="492"/>
      <c r="G835" s="492"/>
    </row>
    <row r="836" spans="1:7">
      <c r="A836" s="492"/>
      <c r="B836" s="492"/>
      <c r="C836" s="492"/>
      <c r="D836" s="492"/>
      <c r="E836" s="492"/>
      <c r="F836" s="492"/>
      <c r="G836" s="492"/>
    </row>
    <row r="837" spans="1:7">
      <c r="A837" s="492"/>
      <c r="B837" s="492"/>
      <c r="C837" s="492"/>
      <c r="D837" s="492"/>
      <c r="E837" s="492"/>
      <c r="F837" s="492"/>
      <c r="G837" s="492"/>
    </row>
    <row r="838" spans="1:7">
      <c r="A838" s="492"/>
      <c r="B838" s="492"/>
      <c r="C838" s="492"/>
      <c r="D838" s="492"/>
      <c r="E838" s="492"/>
      <c r="F838" s="492"/>
      <c r="G838" s="492"/>
    </row>
    <row r="839" spans="1:7">
      <c r="A839" s="492"/>
      <c r="B839" s="492"/>
      <c r="C839" s="492"/>
      <c r="D839" s="492"/>
      <c r="E839" s="492"/>
      <c r="F839" s="492"/>
      <c r="G839" s="492"/>
    </row>
    <row r="840" spans="1:7">
      <c r="A840" s="492"/>
      <c r="B840" s="492"/>
      <c r="C840" s="492"/>
      <c r="D840" s="492"/>
      <c r="E840" s="492"/>
      <c r="F840" s="492"/>
      <c r="G840" s="492"/>
    </row>
    <row r="841" spans="1:7">
      <c r="A841" s="492"/>
      <c r="B841" s="492"/>
      <c r="C841" s="492"/>
      <c r="D841" s="492"/>
      <c r="E841" s="492"/>
      <c r="F841" s="492"/>
      <c r="G841" s="492"/>
    </row>
    <row r="842" spans="1:7">
      <c r="A842" s="492"/>
      <c r="B842" s="492"/>
      <c r="C842" s="492"/>
      <c r="D842" s="492"/>
      <c r="E842" s="492"/>
      <c r="F842" s="492"/>
      <c r="G842" s="492"/>
    </row>
    <row r="843" spans="1:7">
      <c r="A843" s="1" t="s">
        <v>4312</v>
      </c>
    </row>
    <row r="844" spans="1:7">
      <c r="A844" s="1" t="s">
        <v>4313</v>
      </c>
    </row>
    <row r="846" spans="1:7">
      <c r="A846" s="4" t="s">
        <v>4276</v>
      </c>
    </row>
    <row r="847" spans="1:7">
      <c r="A847" s="4"/>
      <c r="F847" s="1" t="s">
        <v>4277</v>
      </c>
      <c r="G847" s="1" t="s">
        <v>4278</v>
      </c>
    </row>
    <row r="848" spans="1:7">
      <c r="A848" s="4"/>
    </row>
    <row r="849" spans="1:8">
      <c r="A849" s="4" t="s">
        <v>4314</v>
      </c>
    </row>
    <row r="850" spans="1:8">
      <c r="A850" s="4" t="s">
        <v>4315</v>
      </c>
    </row>
    <row r="851" spans="1:8">
      <c r="A851" s="4" t="s">
        <v>4316</v>
      </c>
    </row>
    <row r="852" spans="1:8">
      <c r="A852" s="4" t="s">
        <v>4317</v>
      </c>
    </row>
    <row r="853" spans="1:8">
      <c r="A853" s="4"/>
      <c r="F853" s="1" t="s">
        <v>4318</v>
      </c>
    </row>
    <row r="854" spans="1:8">
      <c r="A854" s="4"/>
    </row>
    <row r="855" spans="1:8">
      <c r="A855" s="4" t="s">
        <v>4319</v>
      </c>
    </row>
    <row r="856" spans="1:8">
      <c r="A856" s="4"/>
      <c r="B856" s="1" t="s">
        <v>4320</v>
      </c>
      <c r="F856" s="1" t="s">
        <v>4321</v>
      </c>
      <c r="G856" s="1" t="s">
        <v>4322</v>
      </c>
    </row>
    <row r="858" spans="1:8">
      <c r="A858" s="423" t="s">
        <v>4323</v>
      </c>
    </row>
    <row r="860" spans="1:8">
      <c r="A860" s="65" t="s">
        <v>4324</v>
      </c>
      <c r="B860" s="58"/>
      <c r="C860" s="58"/>
      <c r="D860" s="58"/>
      <c r="E860" s="58"/>
      <c r="F860" s="58"/>
      <c r="G860" s="58"/>
      <c r="H860" s="58"/>
    </row>
    <row r="861" spans="1:8">
      <c r="A861" s="58" t="s">
        <v>4325</v>
      </c>
      <c r="B861" s="58"/>
      <c r="C861" s="58"/>
      <c r="D861" s="58"/>
      <c r="E861" s="58"/>
      <c r="F861" s="58"/>
      <c r="G861" s="58"/>
      <c r="H861" s="58"/>
    </row>
    <row r="863" spans="1:8">
      <c r="A863" s="492"/>
      <c r="B863" s="492"/>
      <c r="C863" s="492"/>
      <c r="D863" s="492"/>
      <c r="E863" s="492"/>
      <c r="F863" s="492"/>
      <c r="G863" s="492"/>
    </row>
    <row r="864" spans="1:8">
      <c r="A864" s="492"/>
      <c r="B864" s="492"/>
      <c r="C864" s="492"/>
      <c r="D864" s="492"/>
      <c r="E864" s="492"/>
      <c r="F864" s="492"/>
      <c r="G864" s="492"/>
    </row>
    <row r="865" spans="1:7">
      <c r="A865" s="492"/>
      <c r="B865" s="492"/>
      <c r="C865" s="492"/>
      <c r="D865" s="492"/>
      <c r="E865" s="492"/>
      <c r="F865" s="492"/>
      <c r="G865" s="492"/>
    </row>
    <row r="866" spans="1:7">
      <c r="A866" s="492"/>
      <c r="B866" s="492"/>
      <c r="C866" s="492"/>
      <c r="D866" s="492"/>
      <c r="E866" s="492"/>
      <c r="F866" s="492"/>
      <c r="G866" s="492"/>
    </row>
    <row r="867" spans="1:7">
      <c r="A867" s="492"/>
      <c r="B867" s="492"/>
      <c r="C867" s="492"/>
      <c r="D867" s="492"/>
      <c r="E867" s="492"/>
      <c r="F867" s="492"/>
      <c r="G867" s="492"/>
    </row>
    <row r="868" spans="1:7">
      <c r="A868" s="492"/>
      <c r="B868" s="492"/>
      <c r="C868" s="492"/>
      <c r="D868" s="492"/>
      <c r="E868" s="492"/>
      <c r="F868" s="492"/>
      <c r="G868" s="492"/>
    </row>
    <row r="869" spans="1:7">
      <c r="A869" s="492"/>
      <c r="B869" s="492"/>
      <c r="C869" s="492"/>
      <c r="D869" s="492"/>
      <c r="E869" s="492"/>
      <c r="F869" s="492"/>
      <c r="G869" s="492"/>
    </row>
    <row r="870" spans="1:7">
      <c r="A870" s="492"/>
      <c r="B870" s="492"/>
      <c r="C870" s="492"/>
      <c r="D870" s="492"/>
      <c r="E870" s="492"/>
      <c r="F870" s="492"/>
      <c r="G870" s="492"/>
    </row>
    <row r="871" spans="1:7">
      <c r="A871" s="492"/>
      <c r="B871" s="492"/>
      <c r="C871" s="492"/>
      <c r="D871" s="492"/>
      <c r="E871" s="492"/>
      <c r="F871" s="492"/>
      <c r="G871" s="492"/>
    </row>
    <row r="872" spans="1:7">
      <c r="A872" s="492"/>
      <c r="B872" s="492"/>
      <c r="C872" s="492"/>
      <c r="D872" s="492"/>
      <c r="E872" s="492"/>
      <c r="F872" s="492"/>
      <c r="G872" s="492"/>
    </row>
    <row r="873" spans="1:7">
      <c r="A873" s="492"/>
      <c r="B873" s="492"/>
      <c r="C873" s="492"/>
      <c r="D873" s="492"/>
      <c r="E873" s="492"/>
      <c r="F873" s="492"/>
      <c r="G873" s="492"/>
    </row>
    <row r="874" spans="1:7">
      <c r="A874" s="492"/>
      <c r="B874" s="492"/>
      <c r="C874" s="492"/>
      <c r="D874" s="492"/>
      <c r="E874" s="492"/>
      <c r="F874" s="492"/>
      <c r="G874" s="492"/>
    </row>
    <row r="875" spans="1:7">
      <c r="A875" s="492"/>
      <c r="B875" s="492"/>
      <c r="C875" s="492"/>
      <c r="D875" s="492"/>
      <c r="E875" s="492"/>
      <c r="F875" s="492"/>
      <c r="G875" s="492"/>
    </row>
    <row r="876" spans="1:7">
      <c r="A876" s="492"/>
      <c r="B876" s="492"/>
      <c r="C876" s="492"/>
      <c r="D876" s="492"/>
      <c r="E876" s="492"/>
      <c r="F876" s="492"/>
      <c r="G876" s="492"/>
    </row>
    <row r="877" spans="1:7">
      <c r="A877" s="492"/>
      <c r="B877" s="492"/>
      <c r="C877" s="492"/>
      <c r="D877" s="492"/>
      <c r="E877" s="492"/>
      <c r="F877" s="492"/>
      <c r="G877" s="492"/>
    </row>
    <row r="878" spans="1:7">
      <c r="A878" s="492"/>
      <c r="B878" s="492"/>
      <c r="C878" s="492"/>
      <c r="D878" s="492"/>
      <c r="E878" s="492"/>
      <c r="F878" s="492"/>
      <c r="G878" s="492"/>
    </row>
    <row r="879" spans="1:7">
      <c r="A879" s="492"/>
      <c r="B879" s="492"/>
      <c r="C879" s="492"/>
      <c r="D879" s="492"/>
      <c r="E879" s="492"/>
      <c r="F879" s="492"/>
      <c r="G879" s="492"/>
    </row>
    <row r="880" spans="1:7">
      <c r="A880" s="492"/>
      <c r="B880" s="492"/>
      <c r="C880" s="492"/>
      <c r="D880" s="492"/>
      <c r="E880" s="492"/>
      <c r="F880" s="492"/>
      <c r="G880" s="492"/>
    </row>
    <row r="881" spans="1:7">
      <c r="A881" s="492"/>
      <c r="B881" s="492"/>
      <c r="C881" s="492"/>
      <c r="D881" s="492"/>
      <c r="E881" s="492"/>
      <c r="F881" s="492"/>
      <c r="G881" s="492"/>
    </row>
    <row r="882" spans="1:7">
      <c r="A882" s="492"/>
      <c r="B882" s="492"/>
      <c r="C882" s="492"/>
      <c r="D882" s="492"/>
      <c r="E882" s="492"/>
      <c r="F882" s="492"/>
      <c r="G882" s="492"/>
    </row>
    <row r="883" spans="1:7">
      <c r="A883" s="492"/>
      <c r="B883" s="492"/>
      <c r="C883" s="492"/>
      <c r="D883" s="492"/>
      <c r="E883" s="492"/>
      <c r="F883" s="492"/>
      <c r="G883" s="492"/>
    </row>
    <row r="884" spans="1:7">
      <c r="A884" s="492"/>
      <c r="B884" s="492"/>
      <c r="C884" s="492"/>
      <c r="D884" s="492"/>
      <c r="E884" s="492"/>
      <c r="F884" s="492"/>
      <c r="G884" s="492"/>
    </row>
    <row r="885" spans="1:7">
      <c r="A885" s="1" t="s">
        <v>4326</v>
      </c>
    </row>
    <row r="886" spans="1:7">
      <c r="E886" s="424" t="s">
        <v>4327</v>
      </c>
    </row>
    <row r="887" spans="1:7">
      <c r="E887" s="3" t="s">
        <v>4328</v>
      </c>
    </row>
    <row r="888" spans="1:7">
      <c r="A888" s="1" t="s">
        <v>4329</v>
      </c>
    </row>
    <row r="889" spans="1:7">
      <c r="A889" s="1" t="s">
        <v>4710</v>
      </c>
    </row>
    <row r="890" spans="1:7">
      <c r="A890" s="1" t="s">
        <v>4711</v>
      </c>
    </row>
    <row r="892" spans="1:7">
      <c r="C892" s="53">
        <f>(1600-700)/1800</f>
        <v>0.5</v>
      </c>
      <c r="E892" s="1" t="s">
        <v>4330</v>
      </c>
    </row>
    <row r="894" spans="1:7">
      <c r="A894" s="1" t="s">
        <v>4331</v>
      </c>
    </row>
    <row r="895" spans="1:7">
      <c r="A895" s="1" t="s">
        <v>4332</v>
      </c>
    </row>
    <row r="898" spans="1:8">
      <c r="A898" s="4"/>
      <c r="B898" s="4"/>
      <c r="C898" s="4"/>
      <c r="D898" s="4"/>
      <c r="E898" s="4"/>
      <c r="F898" s="4"/>
      <c r="G898" s="4"/>
      <c r="H898" s="4"/>
    </row>
    <row r="930" spans="1:16">
      <c r="L930" s="1" t="s">
        <v>4344</v>
      </c>
    </row>
    <row r="931" spans="1:16">
      <c r="L931" s="1" t="s">
        <v>4345</v>
      </c>
    </row>
    <row r="933" spans="1:16">
      <c r="J933" s="1" t="s">
        <v>4346</v>
      </c>
    </row>
    <row r="934" spans="1:16">
      <c r="J934" s="1" t="s">
        <v>4347</v>
      </c>
    </row>
    <row r="935" spans="1:16">
      <c r="J935" s="1" t="s">
        <v>4348</v>
      </c>
    </row>
    <row r="936" spans="1:16">
      <c r="L936" s="1" t="s">
        <v>4349</v>
      </c>
    </row>
    <row r="939" spans="1:16" ht="17" thickBot="1"/>
    <row r="940" spans="1:16" s="4" customFormat="1" ht="17" thickBot="1">
      <c r="A940" s="49" t="s">
        <v>4712</v>
      </c>
      <c r="B940" s="73"/>
      <c r="C940" s="73"/>
      <c r="D940" s="73"/>
      <c r="E940" s="73"/>
      <c r="F940" s="73"/>
      <c r="G940" s="73"/>
      <c r="H940" s="74"/>
      <c r="J940" s="238" t="s">
        <v>4838</v>
      </c>
      <c r="K940" s="497" t="s">
        <v>5264</v>
      </c>
      <c r="L940" s="497"/>
      <c r="M940" s="497"/>
      <c r="N940" s="497"/>
      <c r="O940" s="497"/>
      <c r="P940" s="497"/>
    </row>
    <row r="941" spans="1:16">
      <c r="J941" s="1" t="s">
        <v>4839</v>
      </c>
    </row>
    <row r="942" spans="1:16">
      <c r="J942" s="1" t="s">
        <v>4841</v>
      </c>
    </row>
    <row r="943" spans="1:16">
      <c r="J943" s="1" t="s">
        <v>4840</v>
      </c>
    </row>
    <row r="944" spans="1:16">
      <c r="J944" s="4" t="s">
        <v>4842</v>
      </c>
    </row>
    <row r="945" spans="1:11">
      <c r="J945" s="1" t="s">
        <v>4843</v>
      </c>
    </row>
    <row r="946" spans="1:11">
      <c r="J946" s="1" t="s">
        <v>4844</v>
      </c>
    </row>
    <row r="948" spans="1:11">
      <c r="J948" s="4" t="s">
        <v>4845</v>
      </c>
    </row>
    <row r="949" spans="1:11">
      <c r="J949" s="1" t="s">
        <v>4846</v>
      </c>
    </row>
    <row r="950" spans="1:11">
      <c r="J950" s="1" t="s">
        <v>4847</v>
      </c>
    </row>
    <row r="954" spans="1:11">
      <c r="A954" s="1" t="s">
        <v>341</v>
      </c>
    </row>
    <row r="956" spans="1:11">
      <c r="A956" s="1" t="s">
        <v>4713</v>
      </c>
      <c r="J956" s="4" t="s">
        <v>4848</v>
      </c>
    </row>
    <row r="957" spans="1:11">
      <c r="A957" s="1" t="s">
        <v>4714</v>
      </c>
    </row>
    <row r="959" spans="1:11">
      <c r="A959" s="1" t="s">
        <v>4715</v>
      </c>
      <c r="K959" s="1" t="s">
        <v>4854</v>
      </c>
    </row>
    <row r="960" spans="1:11">
      <c r="K960" s="1" t="s">
        <v>4855</v>
      </c>
    </row>
    <row r="961" spans="1:16">
      <c r="A961" s="1" t="s">
        <v>4716</v>
      </c>
      <c r="K961" s="1" t="s">
        <v>4856</v>
      </c>
      <c r="P961" s="1" t="s">
        <v>4859</v>
      </c>
    </row>
    <row r="962" spans="1:16">
      <c r="K962" s="1" t="s">
        <v>4858</v>
      </c>
      <c r="P962" s="1" t="s">
        <v>4860</v>
      </c>
    </row>
    <row r="963" spans="1:16">
      <c r="A963" s="1" t="s">
        <v>4717</v>
      </c>
      <c r="K963" s="1" t="s">
        <v>4857</v>
      </c>
    </row>
    <row r="965" spans="1:16">
      <c r="A965" s="1" t="s">
        <v>4718</v>
      </c>
      <c r="B965" s="1" t="s">
        <v>4719</v>
      </c>
    </row>
    <row r="966" spans="1:16">
      <c r="B966" s="1" t="s">
        <v>4720</v>
      </c>
      <c r="J966" s="1" t="s">
        <v>1902</v>
      </c>
    </row>
    <row r="967" spans="1:16">
      <c r="B967" s="1" t="s">
        <v>4721</v>
      </c>
      <c r="D967" s="1" t="s">
        <v>4722</v>
      </c>
      <c r="G967" s="1" t="s">
        <v>4723</v>
      </c>
      <c r="H967" s="1" t="s">
        <v>4724</v>
      </c>
      <c r="I967" s="1" t="s">
        <v>488</v>
      </c>
    </row>
    <row r="968" spans="1:16">
      <c r="B968" s="1" t="s">
        <v>4725</v>
      </c>
      <c r="D968" s="1" t="s">
        <v>4726</v>
      </c>
      <c r="G968" s="1" t="s">
        <v>4727</v>
      </c>
      <c r="H968" s="1" t="s">
        <v>4728</v>
      </c>
      <c r="I968" s="1" t="s">
        <v>488</v>
      </c>
    </row>
    <row r="969" spans="1:16">
      <c r="K969" s="1" t="s">
        <v>4849</v>
      </c>
    </row>
    <row r="970" spans="1:16">
      <c r="B970" s="1" t="s">
        <v>4729</v>
      </c>
    </row>
    <row r="971" spans="1:16">
      <c r="B971" s="1" t="s">
        <v>4730</v>
      </c>
      <c r="D971" s="1" t="s">
        <v>4731</v>
      </c>
      <c r="G971" s="1" t="s">
        <v>4732</v>
      </c>
      <c r="H971" s="1" t="s">
        <v>4724</v>
      </c>
      <c r="I971" s="1" t="s">
        <v>4733</v>
      </c>
      <c r="K971" s="1" t="s">
        <v>4850</v>
      </c>
    </row>
    <row r="972" spans="1:16">
      <c r="B972" s="1" t="s">
        <v>4734</v>
      </c>
      <c r="D972" s="1" t="s">
        <v>4735</v>
      </c>
      <c r="G972" s="1" t="s">
        <v>4736</v>
      </c>
      <c r="H972" s="1" t="s">
        <v>4728</v>
      </c>
      <c r="I972" s="1" t="s">
        <v>4733</v>
      </c>
    </row>
    <row r="973" spans="1:16">
      <c r="K973" s="1" t="s">
        <v>4851</v>
      </c>
    </row>
    <row r="974" spans="1:16">
      <c r="A974" s="1" t="s">
        <v>4737</v>
      </c>
      <c r="B974" s="1" t="s">
        <v>4738</v>
      </c>
      <c r="K974" s="1" t="s">
        <v>4852</v>
      </c>
    </row>
    <row r="975" spans="1:16">
      <c r="C975" s="3"/>
      <c r="D975" s="3"/>
      <c r="E975" s="3"/>
      <c r="F975" s="3" t="s">
        <v>1901</v>
      </c>
      <c r="K975" s="1" t="s">
        <v>4853</v>
      </c>
    </row>
    <row r="976" spans="1:16">
      <c r="A976" s="1" t="s">
        <v>4739</v>
      </c>
      <c r="B976" s="1" t="s">
        <v>4740</v>
      </c>
      <c r="C976" s="3"/>
      <c r="D976" s="3"/>
      <c r="E976" s="3"/>
      <c r="F976" s="3"/>
    </row>
    <row r="977" spans="1:10">
      <c r="B977" s="1" t="s">
        <v>4741</v>
      </c>
      <c r="C977" s="3"/>
      <c r="D977" s="3"/>
      <c r="E977" s="3"/>
      <c r="F977" s="3"/>
      <c r="H977" s="1" t="s">
        <v>4742</v>
      </c>
    </row>
    <row r="978" spans="1:10">
      <c r="B978" s="1" t="s">
        <v>4743</v>
      </c>
      <c r="C978" s="3"/>
      <c r="D978" s="3"/>
      <c r="E978" s="3"/>
      <c r="F978" s="3"/>
    </row>
    <row r="979" spans="1:10">
      <c r="B979" s="1" t="s">
        <v>4744</v>
      </c>
      <c r="C979" s="3"/>
      <c r="D979" s="3"/>
      <c r="E979" s="3"/>
      <c r="F979" s="3"/>
    </row>
    <row r="980" spans="1:10">
      <c r="B980" s="1" t="s">
        <v>4745</v>
      </c>
      <c r="C980" s="3"/>
      <c r="D980" s="3"/>
      <c r="E980" s="3"/>
      <c r="F980" s="3"/>
    </row>
    <row r="981" spans="1:10">
      <c r="B981" s="1" t="s">
        <v>4746</v>
      </c>
      <c r="C981" s="3"/>
      <c r="D981" s="3"/>
      <c r="E981" s="3"/>
      <c r="F981" s="3"/>
    </row>
    <row r="982" spans="1:10">
      <c r="B982" s="1" t="s">
        <v>4747</v>
      </c>
      <c r="C982" s="3"/>
      <c r="D982" s="3"/>
      <c r="E982" s="3"/>
      <c r="F982" s="3"/>
      <c r="J982" s="1" t="s">
        <v>4748</v>
      </c>
    </row>
    <row r="983" spans="1:10">
      <c r="C983" s="3"/>
      <c r="D983" s="3"/>
      <c r="E983" s="3"/>
      <c r="F983" s="3"/>
    </row>
    <row r="984" spans="1:10">
      <c r="C984" s="3" t="s">
        <v>1902</v>
      </c>
      <c r="D984" s="3"/>
      <c r="E984" s="3"/>
      <c r="F984" s="3"/>
      <c r="J984" s="1" t="s">
        <v>4749</v>
      </c>
    </row>
    <row r="985" spans="1:10">
      <c r="C985" s="3"/>
      <c r="D985" s="3"/>
      <c r="E985" s="3"/>
      <c r="F985" s="3"/>
    </row>
    <row r="986" spans="1:10">
      <c r="A986" s="1" t="s">
        <v>4739</v>
      </c>
      <c r="B986" s="1" t="s">
        <v>4750</v>
      </c>
    </row>
    <row r="988" spans="1:10">
      <c r="A988" s="1" t="s">
        <v>4751</v>
      </c>
      <c r="B988" s="1" t="s">
        <v>4752</v>
      </c>
    </row>
    <row r="989" spans="1:10">
      <c r="B989" s="1" t="s">
        <v>4753</v>
      </c>
    </row>
    <row r="990" spans="1:10">
      <c r="J990" s="1" t="s">
        <v>4754</v>
      </c>
    </row>
    <row r="993" spans="1:11">
      <c r="B993" s="1" t="s">
        <v>4755</v>
      </c>
    </row>
    <row r="997" spans="1:11">
      <c r="B997" s="1" t="s">
        <v>4756</v>
      </c>
    </row>
    <row r="1000" spans="1:11">
      <c r="A1000" s="1" t="s">
        <v>4757</v>
      </c>
      <c r="H1000" s="3"/>
      <c r="I1000" s="3"/>
      <c r="J1000" s="3"/>
      <c r="K1000" s="3" t="s">
        <v>1901</v>
      </c>
    </row>
    <row r="1001" spans="1:11">
      <c r="A1001" s="331" t="s">
        <v>4758</v>
      </c>
      <c r="F1001" s="1" t="s">
        <v>2949</v>
      </c>
      <c r="H1001" s="3"/>
      <c r="I1001" s="3"/>
      <c r="J1001" s="3"/>
      <c r="K1001" s="3"/>
    </row>
    <row r="1002" spans="1:11">
      <c r="A1002" s="1" t="s">
        <v>4759</v>
      </c>
      <c r="H1002" s="3"/>
      <c r="I1002" s="3"/>
      <c r="J1002" s="3"/>
      <c r="K1002" s="3"/>
    </row>
    <row r="1003" spans="1:11">
      <c r="A1003" s="1" t="s">
        <v>4760</v>
      </c>
      <c r="H1003" s="3"/>
      <c r="I1003" s="3"/>
      <c r="J1003" s="3"/>
      <c r="K1003" s="3"/>
    </row>
    <row r="1004" spans="1:11">
      <c r="H1004" s="3"/>
      <c r="I1004" s="3"/>
      <c r="J1004" s="3"/>
      <c r="K1004" s="3"/>
    </row>
    <row r="1005" spans="1:11">
      <c r="A1005" s="331" t="s">
        <v>4761</v>
      </c>
      <c r="F1005" s="1" t="s">
        <v>2949</v>
      </c>
      <c r="H1005" s="3"/>
      <c r="I1005" s="3"/>
      <c r="J1005" s="3"/>
      <c r="K1005" s="3"/>
    </row>
    <row r="1006" spans="1:11">
      <c r="A1006" s="1" t="s">
        <v>4759</v>
      </c>
      <c r="H1006" s="3"/>
      <c r="I1006" s="3"/>
      <c r="J1006" s="3"/>
      <c r="K1006" s="3"/>
    </row>
    <row r="1007" spans="1:11">
      <c r="A1007" s="1" t="s">
        <v>4760</v>
      </c>
      <c r="H1007" s="3"/>
      <c r="I1007" s="3"/>
      <c r="J1007" s="3"/>
      <c r="K1007" s="3"/>
    </row>
    <row r="1008" spans="1:11">
      <c r="H1008" s="3"/>
      <c r="I1008" s="3"/>
      <c r="J1008" s="3"/>
      <c r="K1008" s="3"/>
    </row>
    <row r="1009" spans="1:11">
      <c r="A1009" s="331" t="s">
        <v>4762</v>
      </c>
      <c r="F1009" s="1" t="s">
        <v>2949</v>
      </c>
      <c r="H1009" s="3" t="s">
        <v>1902</v>
      </c>
      <c r="I1009" s="3"/>
      <c r="J1009" s="3"/>
      <c r="K1009" s="3"/>
    </row>
    <row r="1010" spans="1:11">
      <c r="A1010" s="1" t="s">
        <v>4763</v>
      </c>
      <c r="H1010" s="3"/>
      <c r="I1010" s="3"/>
      <c r="J1010" s="3"/>
      <c r="K1010" s="3"/>
    </row>
    <row r="1011" spans="1:11">
      <c r="A1011" s="1" t="s">
        <v>4764</v>
      </c>
      <c r="H1011" s="3"/>
      <c r="I1011" s="3"/>
      <c r="J1011" s="3"/>
      <c r="K1011" s="3"/>
    </row>
    <row r="1012" spans="1:11">
      <c r="A1012" s="1" t="s">
        <v>4765</v>
      </c>
      <c r="H1012" s="3"/>
      <c r="I1012" s="3"/>
      <c r="J1012" s="3"/>
      <c r="K1012" s="3"/>
    </row>
    <row r="1013" spans="1:11">
      <c r="A1013" s="1" t="s">
        <v>4766</v>
      </c>
      <c r="H1013" s="3"/>
      <c r="I1013" s="3"/>
      <c r="J1013" s="3"/>
      <c r="K1013" s="3"/>
    </row>
    <row r="1014" spans="1:11">
      <c r="A1014" s="1" t="s">
        <v>4767</v>
      </c>
      <c r="H1014" s="3"/>
      <c r="I1014" s="3"/>
      <c r="J1014" s="3"/>
      <c r="K1014" s="3"/>
    </row>
    <row r="1015" spans="1:11">
      <c r="H1015" s="3"/>
      <c r="I1015" s="3"/>
      <c r="J1015" s="3"/>
      <c r="K1015" s="3"/>
    </row>
    <row r="1016" spans="1:11">
      <c r="C1016" s="3"/>
      <c r="D1016" s="452" t="s">
        <v>4768</v>
      </c>
      <c r="E1016" s="452"/>
      <c r="F1016" s="3" t="s">
        <v>1901</v>
      </c>
      <c r="H1016" s="3"/>
      <c r="I1016" s="3"/>
      <c r="J1016" s="3"/>
      <c r="K1016" s="3"/>
    </row>
    <row r="1017" spans="1:11">
      <c r="C1017" s="3"/>
      <c r="D1017" s="3"/>
      <c r="E1017" s="3" t="s">
        <v>4769</v>
      </c>
      <c r="F1017" s="3"/>
      <c r="H1017" s="3"/>
      <c r="I1017" s="3"/>
      <c r="J1017" s="3"/>
      <c r="K1017" s="3"/>
    </row>
    <row r="1018" spans="1:11">
      <c r="C1018" s="43" t="s">
        <v>4770</v>
      </c>
      <c r="D1018" s="3"/>
      <c r="E1018" s="3" t="s">
        <v>4771</v>
      </c>
      <c r="F1018" s="3"/>
      <c r="H1018" s="3"/>
      <c r="I1018" s="3"/>
      <c r="J1018" s="3"/>
      <c r="K1018" s="3"/>
    </row>
    <row r="1019" spans="1:11">
      <c r="C1019" s="43" t="s">
        <v>4772</v>
      </c>
      <c r="D1019" s="3"/>
      <c r="E1019" s="3"/>
      <c r="F1019" s="3"/>
      <c r="H1019" s="3"/>
      <c r="I1019" s="3"/>
      <c r="J1019" s="3"/>
      <c r="K1019" s="3"/>
    </row>
    <row r="1020" spans="1:11">
      <c r="C1020" s="43" t="s">
        <v>4773</v>
      </c>
      <c r="D1020" s="3"/>
      <c r="E1020" s="3"/>
      <c r="F1020" s="3"/>
      <c r="H1020" s="3"/>
      <c r="I1020" s="3"/>
      <c r="J1020" s="3"/>
      <c r="K1020" s="3"/>
    </row>
    <row r="1021" spans="1:11">
      <c r="C1021" s="43" t="s">
        <v>4774</v>
      </c>
      <c r="D1021" s="3"/>
      <c r="E1021" s="3"/>
      <c r="F1021" s="3"/>
      <c r="H1021" s="3"/>
      <c r="I1021" s="3"/>
      <c r="J1021" s="3"/>
      <c r="K1021" s="3"/>
    </row>
    <row r="1022" spans="1:11">
      <c r="C1022" s="43" t="s">
        <v>4775</v>
      </c>
      <c r="D1022" s="3"/>
      <c r="E1022" s="3"/>
      <c r="F1022" s="3"/>
      <c r="H1022" s="3"/>
      <c r="I1022" s="3"/>
      <c r="J1022" s="3"/>
      <c r="K1022" s="3"/>
    </row>
    <row r="1023" spans="1:11">
      <c r="C1023" s="3"/>
      <c r="D1023" s="3"/>
      <c r="E1023" s="3"/>
      <c r="F1023" s="3"/>
      <c r="H1023" s="3"/>
      <c r="I1023" s="3"/>
      <c r="J1023" s="3"/>
      <c r="K1023" s="3"/>
    </row>
    <row r="1024" spans="1:11">
      <c r="A1024" s="1" t="s">
        <v>4768</v>
      </c>
      <c r="C1024" s="3"/>
      <c r="D1024" s="3"/>
      <c r="E1024" s="3"/>
      <c r="F1024" s="3"/>
      <c r="H1024" s="3"/>
      <c r="I1024" s="3"/>
      <c r="J1024" s="3"/>
      <c r="K1024" s="3"/>
    </row>
    <row r="1025" spans="1:11">
      <c r="A1025" s="1" t="s">
        <v>4776</v>
      </c>
      <c r="C1025" s="3" t="s">
        <v>1902</v>
      </c>
      <c r="D1025" s="3"/>
      <c r="E1025" s="3"/>
      <c r="F1025" s="3"/>
      <c r="H1025" s="3"/>
      <c r="I1025" s="3"/>
      <c r="J1025" s="3"/>
      <c r="K1025" s="3"/>
    </row>
    <row r="1026" spans="1:11">
      <c r="A1026" s="1" t="s">
        <v>4777</v>
      </c>
      <c r="C1026" s="3"/>
      <c r="D1026" s="3"/>
      <c r="E1026" s="3"/>
      <c r="F1026" s="3"/>
      <c r="H1026" s="3"/>
      <c r="I1026" s="3"/>
      <c r="J1026" s="3"/>
      <c r="K1026" s="3"/>
    </row>
    <row r="1027" spans="1:11">
      <c r="H1027" s="3"/>
      <c r="I1027" s="3"/>
      <c r="J1027" s="3"/>
      <c r="K1027" s="3"/>
    </row>
    <row r="1028" spans="1:11">
      <c r="A1028" s="4" t="s">
        <v>4778</v>
      </c>
      <c r="H1028" s="3"/>
      <c r="I1028" s="3"/>
      <c r="J1028" s="3"/>
      <c r="K1028" s="3"/>
    </row>
    <row r="1029" spans="1:11">
      <c r="A1029" s="4" t="s">
        <v>4779</v>
      </c>
      <c r="H1029" s="3"/>
      <c r="I1029" s="3"/>
      <c r="J1029" s="3"/>
      <c r="K1029" s="3"/>
    </row>
    <row r="1030" spans="1:11">
      <c r="H1030" s="3"/>
      <c r="I1030" s="3"/>
      <c r="J1030" s="3"/>
      <c r="K1030" s="3"/>
    </row>
    <row r="1031" spans="1:11">
      <c r="A1031" s="1" t="s">
        <v>4780</v>
      </c>
      <c r="H1031" s="3"/>
      <c r="I1031" s="3"/>
      <c r="J1031" s="3"/>
      <c r="K1031" s="3"/>
    </row>
    <row r="1032" spans="1:11" ht="17" thickBot="1">
      <c r="H1032" s="3"/>
      <c r="I1032" s="3"/>
      <c r="J1032" s="3"/>
      <c r="K1032" s="3"/>
    </row>
    <row r="1033" spans="1:11" ht="17" thickBot="1">
      <c r="A1033" s="331" t="s">
        <v>4781</v>
      </c>
      <c r="H1033" s="426" t="s">
        <v>2904</v>
      </c>
      <c r="I1033" s="3"/>
      <c r="J1033" s="3"/>
      <c r="K1033" s="3"/>
    </row>
    <row r="1034" spans="1:11">
      <c r="H1034" s="3"/>
      <c r="I1034" s="3"/>
      <c r="J1034" s="3"/>
      <c r="K1034" s="3"/>
    </row>
    <row r="1035" spans="1:11">
      <c r="C1035" s="3"/>
      <c r="D1035" s="3"/>
      <c r="E1035" s="3"/>
      <c r="F1035" s="3" t="s">
        <v>1901</v>
      </c>
      <c r="H1035" s="3"/>
      <c r="I1035" s="3"/>
      <c r="J1035" s="3"/>
      <c r="K1035" s="3"/>
    </row>
    <row r="1036" spans="1:11">
      <c r="C1036" s="3"/>
      <c r="D1036" s="3"/>
      <c r="E1036" s="3"/>
      <c r="F1036" s="3"/>
      <c r="H1036" s="3"/>
      <c r="I1036" s="3"/>
      <c r="J1036" s="3"/>
      <c r="K1036" s="3"/>
    </row>
    <row r="1037" spans="1:11">
      <c r="C1037" s="3"/>
      <c r="D1037" s="3"/>
      <c r="E1037" s="3"/>
      <c r="F1037" s="3"/>
      <c r="H1037" s="3"/>
      <c r="I1037" s="3"/>
      <c r="J1037" s="3"/>
      <c r="K1037" s="3"/>
    </row>
    <row r="1038" spans="1:11">
      <c r="C1038" s="3"/>
      <c r="D1038" s="3" t="s">
        <v>4782</v>
      </c>
      <c r="E1038" s="3"/>
      <c r="F1038" s="3"/>
      <c r="H1038" s="3"/>
      <c r="I1038" s="3"/>
      <c r="J1038" s="3"/>
      <c r="K1038" s="3"/>
    </row>
    <row r="1039" spans="1:11">
      <c r="C1039" s="3"/>
      <c r="D1039" s="3" t="s">
        <v>4783</v>
      </c>
      <c r="E1039" s="3"/>
      <c r="F1039" s="3"/>
      <c r="H1039" s="3"/>
      <c r="I1039" s="3"/>
      <c r="J1039" s="3"/>
      <c r="K1039" s="3"/>
    </row>
    <row r="1040" spans="1:11">
      <c r="C1040" s="3"/>
      <c r="D1040" s="3" t="s">
        <v>4784</v>
      </c>
      <c r="E1040" s="3"/>
      <c r="F1040" s="3"/>
      <c r="H1040" s="3"/>
      <c r="I1040" s="3"/>
      <c r="J1040" s="3"/>
      <c r="K1040" s="3"/>
    </row>
    <row r="1041" spans="1:11">
      <c r="C1041" s="3"/>
      <c r="D1041" s="3" t="s">
        <v>4785</v>
      </c>
      <c r="E1041" s="3"/>
      <c r="F1041" s="3"/>
      <c r="H1041" s="3"/>
      <c r="I1041" s="3"/>
      <c r="J1041" s="3"/>
      <c r="K1041" s="3"/>
    </row>
    <row r="1042" spans="1:11">
      <c r="C1042" s="3"/>
      <c r="D1042" s="3" t="s">
        <v>4786</v>
      </c>
      <c r="E1042" s="3"/>
      <c r="F1042" s="3"/>
      <c r="H1042" s="3"/>
      <c r="I1042" s="3"/>
      <c r="J1042" s="3"/>
      <c r="K1042" s="3"/>
    </row>
    <row r="1043" spans="1:11">
      <c r="C1043" s="3"/>
      <c r="D1043" s="3" t="s">
        <v>4787</v>
      </c>
      <c r="E1043" s="3"/>
      <c r="F1043" s="3"/>
      <c r="H1043" s="3"/>
      <c r="I1043" s="3"/>
      <c r="J1043" s="3"/>
      <c r="K1043" s="3"/>
    </row>
    <row r="1044" spans="1:11">
      <c r="C1044" s="3" t="s">
        <v>1902</v>
      </c>
      <c r="D1044" s="3"/>
      <c r="E1044" s="3"/>
      <c r="F1044" s="3"/>
      <c r="H1044" s="3"/>
      <c r="I1044" s="3"/>
      <c r="J1044" s="3"/>
      <c r="K1044" s="3"/>
    </row>
    <row r="1045" spans="1:11">
      <c r="C1045" s="3"/>
      <c r="D1045" s="3"/>
      <c r="E1045" s="3"/>
      <c r="F1045" s="3"/>
      <c r="H1045" s="3"/>
      <c r="I1045" s="3"/>
      <c r="J1045" s="3"/>
      <c r="K1045" s="3"/>
    </row>
    <row r="1046" spans="1:11">
      <c r="C1046" s="3"/>
      <c r="D1046" s="3"/>
      <c r="E1046" s="3"/>
      <c r="F1046" s="3"/>
      <c r="H1046" s="3"/>
      <c r="I1046" s="3"/>
      <c r="J1046" s="3"/>
      <c r="K1046" s="3"/>
    </row>
    <row r="1047" spans="1:11" ht="17" thickBot="1">
      <c r="C1047" s="3"/>
      <c r="D1047" s="3"/>
      <c r="E1047" s="3"/>
      <c r="F1047" s="3"/>
      <c r="H1047" s="3"/>
      <c r="I1047" s="3"/>
      <c r="J1047" s="3"/>
      <c r="K1047" s="3"/>
    </row>
    <row r="1048" spans="1:11" s="4" customFormat="1" ht="32" thickBot="1">
      <c r="A1048" s="49" t="s">
        <v>4788</v>
      </c>
      <c r="B1048" s="73"/>
      <c r="C1048" s="73"/>
      <c r="D1048" s="73"/>
      <c r="E1048" s="73"/>
      <c r="F1048" s="73"/>
      <c r="G1048" s="512" t="s">
        <v>4895</v>
      </c>
      <c r="H1048" s="513"/>
      <c r="J1048" s="238" t="s">
        <v>4861</v>
      </c>
    </row>
    <row r="1049" spans="1:11">
      <c r="C1049" s="3"/>
      <c r="D1049" s="3"/>
      <c r="E1049" s="3"/>
      <c r="F1049" s="3"/>
      <c r="H1049" s="3"/>
      <c r="I1049" s="3"/>
      <c r="J1049" s="17" t="s">
        <v>4862</v>
      </c>
      <c r="K1049" s="3"/>
    </row>
    <row r="1050" spans="1:11">
      <c r="C1050" s="3"/>
      <c r="D1050" s="3"/>
      <c r="E1050" s="3"/>
      <c r="F1050" s="3"/>
      <c r="H1050" s="3"/>
      <c r="I1050" s="3"/>
      <c r="J1050" s="17" t="s">
        <v>4863</v>
      </c>
      <c r="K1050" s="3"/>
    </row>
    <row r="1051" spans="1:11">
      <c r="C1051" s="3"/>
      <c r="D1051" s="3"/>
      <c r="E1051" s="3"/>
      <c r="F1051" s="3"/>
      <c r="H1051" s="3"/>
      <c r="I1051" s="3"/>
      <c r="J1051" s="17" t="s">
        <v>4864</v>
      </c>
      <c r="K1051" s="3"/>
    </row>
    <row r="1052" spans="1:11">
      <c r="C1052" s="3"/>
      <c r="D1052" s="3"/>
      <c r="E1052" s="3"/>
      <c r="F1052" s="3"/>
      <c r="H1052" s="3"/>
      <c r="I1052" s="3"/>
      <c r="J1052" s="3"/>
      <c r="K1052" s="3"/>
    </row>
    <row r="1053" spans="1:11">
      <c r="C1053" s="3"/>
      <c r="D1053" s="3"/>
      <c r="E1053" s="3"/>
      <c r="F1053" s="3"/>
      <c r="H1053" s="3"/>
      <c r="I1053" s="3"/>
      <c r="J1053" s="3"/>
      <c r="K1053" s="3"/>
    </row>
    <row r="1054" spans="1:11">
      <c r="C1054" s="3"/>
      <c r="D1054" s="3"/>
      <c r="E1054" s="3"/>
      <c r="F1054" s="3"/>
      <c r="H1054" s="3"/>
      <c r="I1054" s="3"/>
      <c r="J1054" s="3"/>
      <c r="K1054" s="3"/>
    </row>
    <row r="1055" spans="1:11">
      <c r="C1055" s="3"/>
      <c r="D1055" s="3"/>
      <c r="E1055" s="3"/>
      <c r="F1055" s="3"/>
      <c r="H1055" s="3"/>
      <c r="I1055" s="3"/>
      <c r="J1055" s="3"/>
      <c r="K1055" s="3"/>
    </row>
    <row r="1056" spans="1:11">
      <c r="C1056" s="3"/>
      <c r="D1056" s="3"/>
      <c r="E1056" s="3"/>
      <c r="F1056" s="3"/>
      <c r="H1056" s="3"/>
      <c r="I1056" s="3"/>
      <c r="J1056" s="3"/>
      <c r="K1056" s="3"/>
    </row>
    <row r="1057" spans="1:11">
      <c r="C1057" s="3"/>
      <c r="D1057" s="3"/>
      <c r="E1057" s="3"/>
      <c r="F1057" s="3"/>
      <c r="H1057" s="3"/>
      <c r="I1057" s="3"/>
      <c r="J1057" s="3"/>
      <c r="K1057" s="3"/>
    </row>
    <row r="1058" spans="1:11">
      <c r="C1058" s="3"/>
      <c r="D1058" s="3"/>
      <c r="E1058" s="3"/>
      <c r="F1058" s="3"/>
      <c r="H1058" s="3"/>
      <c r="I1058" s="3"/>
      <c r="J1058" s="3"/>
      <c r="K1058" s="3"/>
    </row>
    <row r="1059" spans="1:11">
      <c r="C1059" s="3"/>
      <c r="D1059" s="3"/>
      <c r="E1059" s="3"/>
      <c r="F1059" s="3"/>
      <c r="H1059" s="3"/>
      <c r="I1059" s="3"/>
      <c r="J1059" s="3"/>
      <c r="K1059" s="3"/>
    </row>
    <row r="1060" spans="1:11">
      <c r="C1060" s="3"/>
      <c r="D1060" s="3"/>
      <c r="E1060" s="3"/>
      <c r="F1060" s="3"/>
      <c r="H1060" s="3"/>
      <c r="I1060" s="3"/>
      <c r="J1060" s="3"/>
      <c r="K1060" s="3"/>
    </row>
    <row r="1061" spans="1:11">
      <c r="C1061" s="3"/>
      <c r="D1061" s="3"/>
      <c r="E1061" s="3"/>
      <c r="F1061" s="3"/>
      <c r="H1061" s="3"/>
      <c r="I1061" s="3"/>
      <c r="J1061" s="3"/>
      <c r="K1061" s="3"/>
    </row>
    <row r="1062" spans="1:11">
      <c r="C1062" s="3"/>
      <c r="D1062" s="3"/>
      <c r="E1062" s="3"/>
      <c r="F1062" s="3"/>
      <c r="H1062" s="3"/>
      <c r="I1062" s="3"/>
      <c r="J1062" s="3"/>
      <c r="K1062" s="3"/>
    </row>
    <row r="1063" spans="1:11">
      <c r="C1063" s="3"/>
      <c r="D1063" s="3"/>
      <c r="E1063" s="3"/>
      <c r="F1063" s="3"/>
      <c r="H1063" s="3"/>
      <c r="I1063" s="3"/>
      <c r="J1063" s="3"/>
      <c r="K1063" s="3"/>
    </row>
    <row r="1064" spans="1:11">
      <c r="C1064" s="3"/>
      <c r="D1064" s="3"/>
      <c r="E1064" s="3"/>
      <c r="F1064" s="3"/>
      <c r="H1064" s="3"/>
      <c r="I1064" s="3"/>
      <c r="J1064" s="3"/>
      <c r="K1064" s="3"/>
    </row>
    <row r="1065" spans="1:11">
      <c r="C1065" s="3"/>
      <c r="D1065" s="3"/>
      <c r="E1065" s="3"/>
      <c r="F1065" s="3"/>
      <c r="H1065" s="3"/>
      <c r="I1065" s="3"/>
      <c r="J1065" s="3"/>
      <c r="K1065" s="3"/>
    </row>
    <row r="1066" spans="1:11">
      <c r="C1066" s="3"/>
      <c r="D1066" s="3"/>
      <c r="E1066" s="3"/>
      <c r="F1066" s="3"/>
      <c r="H1066" s="3"/>
      <c r="I1066" s="3"/>
      <c r="J1066" s="3"/>
      <c r="K1066" s="3"/>
    </row>
    <row r="1067" spans="1:11">
      <c r="A1067" s="1" t="s">
        <v>4789</v>
      </c>
      <c r="C1067" s="3"/>
      <c r="D1067" s="3"/>
      <c r="E1067" s="3"/>
      <c r="F1067" s="3"/>
      <c r="H1067" s="3"/>
      <c r="I1067" s="3"/>
      <c r="J1067" s="3"/>
      <c r="K1067" s="3"/>
    </row>
    <row r="1068" spans="1:11">
      <c r="A1068" s="1" t="s">
        <v>4790</v>
      </c>
      <c r="C1068" s="3"/>
      <c r="D1068" s="3"/>
      <c r="E1068" s="3"/>
      <c r="F1068" s="3"/>
      <c r="H1068" s="3"/>
      <c r="I1068" s="3"/>
      <c r="J1068" s="3"/>
      <c r="K1068" s="3"/>
    </row>
    <row r="1069" spans="1:11">
      <c r="A1069" s="1" t="s">
        <v>4791</v>
      </c>
      <c r="C1069" s="3"/>
      <c r="D1069" s="3"/>
      <c r="E1069" s="3"/>
      <c r="F1069" s="3"/>
      <c r="H1069" s="3"/>
      <c r="I1069" s="3"/>
      <c r="J1069" s="3"/>
      <c r="K1069" s="3"/>
    </row>
    <row r="1070" spans="1:11" ht="17" thickBot="1">
      <c r="C1070" s="3"/>
      <c r="D1070" s="3"/>
      <c r="E1070" s="3"/>
      <c r="F1070" s="3"/>
      <c r="H1070" s="3"/>
      <c r="I1070" s="3"/>
      <c r="J1070" s="3"/>
      <c r="K1070" s="3"/>
    </row>
    <row r="1071" spans="1:11" ht="17" thickBot="1">
      <c r="A1071" s="331" t="s">
        <v>4792</v>
      </c>
      <c r="C1071" s="3"/>
      <c r="D1071" s="3"/>
      <c r="E1071" s="3"/>
      <c r="F1071" s="3"/>
      <c r="H1071" s="427" t="s">
        <v>2904</v>
      </c>
      <c r="I1071" s="3"/>
      <c r="J1071" s="3"/>
      <c r="K1071" s="3"/>
    </row>
    <row r="1072" spans="1:11">
      <c r="A1072" s="1" t="s">
        <v>4793</v>
      </c>
      <c r="C1072" s="3"/>
      <c r="D1072" s="3"/>
      <c r="E1072" s="3"/>
      <c r="F1072" s="3"/>
      <c r="H1072" s="3"/>
      <c r="I1072" s="3"/>
      <c r="J1072" s="3"/>
      <c r="K1072" s="3"/>
    </row>
    <row r="1073" spans="1:11">
      <c r="C1073" s="3"/>
      <c r="D1073" s="3"/>
      <c r="E1073" s="3"/>
      <c r="F1073" s="3"/>
      <c r="H1073" s="3"/>
      <c r="I1073" s="3"/>
      <c r="J1073" s="3"/>
      <c r="K1073" s="3"/>
    </row>
    <row r="1074" spans="1:11">
      <c r="C1074" s="3"/>
      <c r="D1074" s="3"/>
      <c r="E1074" s="3"/>
      <c r="F1074" s="3"/>
      <c r="H1074" s="3"/>
      <c r="I1074" s="3"/>
      <c r="J1074" s="3"/>
      <c r="K1074" s="3"/>
    </row>
    <row r="1075" spans="1:11">
      <c r="C1075" s="3"/>
      <c r="D1075" s="3"/>
      <c r="E1075" s="3"/>
      <c r="F1075" s="3"/>
      <c r="H1075" s="3"/>
      <c r="I1075" s="3"/>
      <c r="J1075" s="3"/>
      <c r="K1075" s="3"/>
    </row>
    <row r="1076" spans="1:11">
      <c r="C1076" s="3"/>
      <c r="D1076" s="3"/>
      <c r="E1076" s="3"/>
      <c r="F1076" s="3" t="s">
        <v>4794</v>
      </c>
      <c r="H1076" s="3"/>
      <c r="I1076" s="3"/>
      <c r="J1076" s="3"/>
      <c r="K1076" s="3"/>
    </row>
    <row r="1077" spans="1:11">
      <c r="C1077" s="3"/>
      <c r="D1077" s="3"/>
      <c r="E1077" s="3"/>
      <c r="F1077" s="3" t="s">
        <v>4795</v>
      </c>
      <c r="H1077" s="3"/>
      <c r="I1077" s="3"/>
      <c r="J1077" s="3"/>
      <c r="K1077" s="3"/>
    </row>
    <row r="1078" spans="1:11">
      <c r="C1078" s="3"/>
      <c r="D1078" s="3"/>
      <c r="E1078" s="3"/>
      <c r="F1078" s="3"/>
      <c r="H1078" s="3"/>
      <c r="I1078" s="3"/>
      <c r="J1078" s="3"/>
      <c r="K1078" s="3"/>
    </row>
    <row r="1079" spans="1:11">
      <c r="C1079" s="3"/>
      <c r="D1079" s="3"/>
      <c r="E1079" s="3"/>
      <c r="F1079" s="3"/>
      <c r="H1079" s="3"/>
      <c r="I1079" s="3"/>
      <c r="J1079" s="3"/>
      <c r="K1079" s="3"/>
    </row>
    <row r="1080" spans="1:11">
      <c r="C1080" s="3"/>
      <c r="D1080" s="3"/>
      <c r="E1080" s="3"/>
      <c r="F1080" s="3"/>
      <c r="H1080" s="3"/>
      <c r="I1080" s="3"/>
      <c r="J1080" s="3"/>
      <c r="K1080" s="3"/>
    </row>
    <row r="1081" spans="1:11">
      <c r="C1081" s="3"/>
      <c r="D1081" s="3"/>
      <c r="E1081" s="3"/>
      <c r="F1081" s="3"/>
      <c r="H1081" s="3"/>
      <c r="I1081" s="3"/>
      <c r="J1081" s="3"/>
      <c r="K1081" s="3"/>
    </row>
    <row r="1082" spans="1:11">
      <c r="C1082" s="3"/>
      <c r="D1082" s="3"/>
      <c r="E1082" s="3"/>
      <c r="F1082" s="3"/>
      <c r="H1082" s="3"/>
      <c r="I1082" s="3"/>
      <c r="J1082" s="3"/>
      <c r="K1082" s="3"/>
    </row>
    <row r="1083" spans="1:11">
      <c r="C1083" s="3"/>
      <c r="D1083" s="3"/>
      <c r="E1083" s="3"/>
      <c r="F1083" s="3"/>
      <c r="H1083" s="3"/>
      <c r="I1083" s="3"/>
      <c r="J1083" s="3"/>
      <c r="K1083" s="3"/>
    </row>
    <row r="1084" spans="1:11">
      <c r="C1084" s="3"/>
      <c r="D1084" s="3"/>
      <c r="E1084" s="3"/>
      <c r="F1084" s="3"/>
      <c r="H1084" s="3"/>
      <c r="I1084" s="3"/>
      <c r="J1084" s="3"/>
      <c r="K1084" s="3"/>
    </row>
    <row r="1085" spans="1:11">
      <c r="C1085" s="3"/>
      <c r="D1085" s="3"/>
      <c r="E1085" s="3"/>
      <c r="F1085" s="3"/>
      <c r="H1085" s="3"/>
      <c r="I1085" s="3"/>
      <c r="J1085" s="3"/>
      <c r="K1085" s="3"/>
    </row>
    <row r="1086" spans="1:11">
      <c r="A1086" s="1" t="s">
        <v>4796</v>
      </c>
      <c r="C1086" s="3"/>
      <c r="D1086" s="3"/>
      <c r="E1086" s="3"/>
      <c r="F1086" s="3"/>
      <c r="H1086" s="3"/>
      <c r="I1086" s="3"/>
      <c r="J1086" s="3"/>
      <c r="K1086" s="3"/>
    </row>
    <row r="1087" spans="1:11">
      <c r="C1087" s="3"/>
      <c r="D1087" s="3"/>
      <c r="E1087" s="3"/>
      <c r="F1087" s="3"/>
      <c r="H1087" s="3"/>
      <c r="I1087" s="3"/>
      <c r="J1087" s="3"/>
      <c r="K1087" s="3"/>
    </row>
    <row r="1088" spans="1:11">
      <c r="C1088" s="3"/>
      <c r="D1088" s="3"/>
      <c r="E1088" s="3"/>
      <c r="F1088" s="3"/>
      <c r="H1088" s="3"/>
      <c r="I1088" s="3"/>
      <c r="J1088" s="3"/>
      <c r="K1088" s="3"/>
    </row>
    <row r="1089" spans="1:11">
      <c r="A1089" s="1" t="s">
        <v>4797</v>
      </c>
      <c r="C1089" s="3"/>
      <c r="D1089" s="3"/>
      <c r="E1089" s="3"/>
      <c r="F1089" s="3"/>
      <c r="H1089" s="3"/>
      <c r="I1089" s="3"/>
      <c r="J1089" s="3"/>
      <c r="K1089" s="3"/>
    </row>
    <row r="1090" spans="1:11">
      <c r="A1090" s="1" t="s">
        <v>4798</v>
      </c>
      <c r="C1090" s="3"/>
      <c r="D1090" s="3"/>
      <c r="E1090" s="3"/>
      <c r="F1090" s="3"/>
      <c r="H1090" s="3"/>
      <c r="I1090" s="3"/>
      <c r="J1090" s="3"/>
      <c r="K1090" s="3"/>
    </row>
    <row r="1091" spans="1:11" ht="17" thickBot="1">
      <c r="C1091" s="3"/>
      <c r="D1091" s="3"/>
      <c r="E1091" s="3"/>
      <c r="F1091" s="3"/>
      <c r="H1091" s="3"/>
      <c r="I1091" s="3"/>
      <c r="J1091" s="3"/>
      <c r="K1091" s="3"/>
    </row>
    <row r="1092" spans="1:11" ht="17" thickBot="1">
      <c r="A1092" s="331" t="s">
        <v>4799</v>
      </c>
      <c r="C1092" s="3"/>
      <c r="D1092" s="3"/>
      <c r="E1092" s="311" t="s">
        <v>4421</v>
      </c>
      <c r="F1092" s="3"/>
      <c r="H1092" s="3"/>
      <c r="I1092" s="3"/>
      <c r="J1092" s="3"/>
      <c r="K1092" s="3"/>
    </row>
    <row r="1093" spans="1:11">
      <c r="A1093" s="1" t="s">
        <v>4800</v>
      </c>
      <c r="C1093" s="3"/>
      <c r="D1093" s="3"/>
      <c r="E1093" s="3"/>
      <c r="F1093" s="3"/>
      <c r="H1093" s="3"/>
      <c r="I1093" s="3"/>
      <c r="J1093" s="3"/>
      <c r="K1093" s="3"/>
    </row>
    <row r="1094" spans="1:11">
      <c r="A1094" s="1" t="s">
        <v>4801</v>
      </c>
      <c r="C1094" s="3"/>
      <c r="D1094" s="3"/>
      <c r="E1094" s="3"/>
      <c r="F1094" s="3"/>
      <c r="H1094" s="3"/>
      <c r="I1094" s="3"/>
      <c r="J1094" s="3"/>
      <c r="K1094" s="3"/>
    </row>
    <row r="1095" spans="1:11">
      <c r="A1095" s="1" t="s">
        <v>4802</v>
      </c>
      <c r="C1095" s="3"/>
      <c r="D1095" s="3"/>
      <c r="E1095" s="3"/>
      <c r="F1095" s="3"/>
      <c r="H1095" s="3"/>
      <c r="I1095" s="3"/>
      <c r="J1095" s="3"/>
      <c r="K1095" s="3"/>
    </row>
    <row r="1096" spans="1:11">
      <c r="A1096" s="1" t="s">
        <v>4803</v>
      </c>
      <c r="C1096" s="3"/>
      <c r="D1096" s="3"/>
      <c r="E1096" s="3"/>
      <c r="F1096" s="3"/>
      <c r="H1096" s="3"/>
      <c r="I1096" s="3"/>
      <c r="J1096" s="3"/>
      <c r="K1096" s="3"/>
    </row>
    <row r="1097" spans="1:11">
      <c r="A1097" s="1" t="s">
        <v>4804</v>
      </c>
      <c r="C1097" s="3"/>
      <c r="D1097" s="3"/>
      <c r="E1097" s="3"/>
      <c r="F1097" s="3"/>
      <c r="H1097" s="3"/>
      <c r="I1097" s="3"/>
      <c r="J1097" s="3"/>
      <c r="K1097" s="3"/>
    </row>
    <row r="1098" spans="1:11">
      <c r="A1098" s="1" t="s">
        <v>4805</v>
      </c>
      <c r="C1098" s="3"/>
      <c r="D1098" s="3"/>
      <c r="E1098" s="3"/>
      <c r="F1098" s="3"/>
      <c r="H1098" s="3"/>
      <c r="I1098" s="3"/>
      <c r="J1098" s="3"/>
      <c r="K1098" s="3"/>
    </row>
    <row r="1099" spans="1:11">
      <c r="A1099" s="1" t="s">
        <v>4806</v>
      </c>
      <c r="C1099" s="3"/>
      <c r="D1099" s="3"/>
      <c r="E1099" s="3"/>
      <c r="F1099" s="3" t="s">
        <v>4794</v>
      </c>
      <c r="H1099" s="3"/>
      <c r="I1099" s="3"/>
      <c r="J1099" s="3"/>
      <c r="K1099" s="3"/>
    </row>
    <row r="1100" spans="1:11">
      <c r="A1100" s="1" t="s">
        <v>4807</v>
      </c>
      <c r="C1100" s="3"/>
      <c r="D1100" s="3"/>
      <c r="E1100" s="3"/>
      <c r="F1100" s="3" t="s">
        <v>4795</v>
      </c>
      <c r="H1100" s="3"/>
      <c r="I1100" s="3"/>
      <c r="J1100" s="3"/>
      <c r="K1100" s="3"/>
    </row>
    <row r="1101" spans="1:11">
      <c r="A1101" s="1" t="s">
        <v>4808</v>
      </c>
      <c r="C1101" s="3"/>
      <c r="D1101" s="3"/>
      <c r="E1101" s="3"/>
      <c r="F1101" s="3"/>
      <c r="H1101" s="3"/>
      <c r="I1101" s="3"/>
      <c r="J1101" s="3"/>
      <c r="K1101" s="3"/>
    </row>
    <row r="1102" spans="1:11">
      <c r="C1102" s="3"/>
      <c r="D1102" s="3"/>
      <c r="E1102" s="3"/>
      <c r="F1102" s="3"/>
      <c r="H1102" s="3"/>
      <c r="I1102" s="3"/>
      <c r="J1102" s="3"/>
      <c r="K1102" s="3"/>
    </row>
    <row r="1103" spans="1:11">
      <c r="C1103" s="3"/>
      <c r="D1103" s="3"/>
      <c r="E1103" s="3"/>
      <c r="F1103" s="3"/>
      <c r="H1103" s="3"/>
      <c r="I1103" s="3"/>
      <c r="J1103" s="3"/>
      <c r="K1103" s="3"/>
    </row>
    <row r="1104" spans="1:11">
      <c r="C1104" s="3"/>
      <c r="D1104" s="3"/>
      <c r="E1104" s="3"/>
      <c r="F1104" s="3"/>
      <c r="H1104" s="3"/>
      <c r="I1104" s="3"/>
      <c r="J1104" s="3"/>
      <c r="K1104" s="3"/>
    </row>
    <row r="1105" spans="1:11">
      <c r="C1105" s="3"/>
      <c r="D1105" s="3"/>
      <c r="E1105" s="3"/>
      <c r="F1105" s="3"/>
      <c r="H1105" s="3"/>
      <c r="I1105" s="3"/>
      <c r="J1105" s="3"/>
      <c r="K1105" s="3"/>
    </row>
    <row r="1106" spans="1:11">
      <c r="C1106" s="3"/>
      <c r="D1106" s="3"/>
      <c r="E1106" s="3"/>
      <c r="F1106" s="3"/>
      <c r="H1106" s="3"/>
      <c r="I1106" s="3"/>
      <c r="J1106" s="3"/>
      <c r="K1106" s="3"/>
    </row>
    <row r="1107" spans="1:11">
      <c r="C1107" s="3"/>
      <c r="D1107" s="3"/>
      <c r="E1107" s="3"/>
      <c r="F1107" s="3"/>
      <c r="H1107" s="3"/>
      <c r="I1107" s="3"/>
      <c r="J1107" s="3"/>
      <c r="K1107" s="3"/>
    </row>
    <row r="1108" spans="1:11">
      <c r="C1108" s="3"/>
      <c r="D1108" s="3"/>
      <c r="E1108" s="3"/>
      <c r="F1108" s="3"/>
      <c r="H1108" s="3"/>
      <c r="I1108" s="3"/>
      <c r="J1108" s="3"/>
      <c r="K1108" s="3"/>
    </row>
    <row r="1109" spans="1:11">
      <c r="A1109" s="331" t="s">
        <v>4809</v>
      </c>
      <c r="C1109" s="3"/>
      <c r="D1109" s="3"/>
      <c r="E1109" s="3"/>
      <c r="F1109" s="3"/>
      <c r="H1109" s="3" t="s">
        <v>4421</v>
      </c>
      <c r="I1109" s="3"/>
      <c r="J1109" s="3"/>
      <c r="K1109" s="3"/>
    </row>
    <row r="1110" spans="1:11">
      <c r="A1110" s="1" t="s">
        <v>4810</v>
      </c>
      <c r="C1110" s="3"/>
      <c r="D1110" s="3"/>
      <c r="E1110" s="3"/>
      <c r="F1110" s="3"/>
      <c r="H1110" s="3"/>
      <c r="I1110" s="3"/>
      <c r="J1110" s="3"/>
      <c r="K1110" s="3"/>
    </row>
    <row r="1111" spans="1:11">
      <c r="C1111" s="3"/>
      <c r="D1111" s="3"/>
      <c r="E1111" s="3"/>
      <c r="F1111" s="3"/>
      <c r="H1111" s="3"/>
      <c r="I1111" s="3"/>
      <c r="J1111" s="3"/>
      <c r="K1111" s="3"/>
    </row>
    <row r="1112" spans="1:11">
      <c r="D1112" s="3"/>
      <c r="E1112" s="3"/>
      <c r="F1112" s="3"/>
      <c r="G1112" s="3"/>
      <c r="I1112" s="3"/>
      <c r="J1112" s="3"/>
      <c r="K1112" s="3"/>
    </row>
    <row r="1113" spans="1:11">
      <c r="A1113" s="1" t="s">
        <v>4811</v>
      </c>
      <c r="D1113" s="3"/>
      <c r="E1113" s="3"/>
      <c r="F1113" s="3"/>
      <c r="G1113" s="3"/>
      <c r="I1113" s="3"/>
      <c r="J1113" s="3"/>
      <c r="K1113" s="3"/>
    </row>
    <row r="1114" spans="1:11">
      <c r="D1114" s="3"/>
      <c r="E1114" s="3"/>
      <c r="F1114" s="3"/>
      <c r="G1114" s="3"/>
      <c r="I1114" s="3"/>
      <c r="J1114" s="3"/>
      <c r="K1114" s="3"/>
    </row>
    <row r="1115" spans="1:11">
      <c r="A1115" s="1" t="s">
        <v>4812</v>
      </c>
      <c r="D1115" s="3"/>
      <c r="E1115" s="3"/>
      <c r="F1115" s="3"/>
      <c r="G1115" s="3" t="s">
        <v>4794</v>
      </c>
      <c r="I1115" s="3"/>
      <c r="J1115" s="3"/>
      <c r="K1115" s="3"/>
    </row>
    <row r="1116" spans="1:11">
      <c r="D1116" s="3"/>
      <c r="E1116" s="3"/>
      <c r="F1116" s="3"/>
      <c r="G1116" s="3" t="s">
        <v>4795</v>
      </c>
      <c r="I1116" s="3"/>
      <c r="J1116" s="3"/>
      <c r="K1116" s="3"/>
    </row>
    <row r="1117" spans="1:11">
      <c r="A1117" s="1" t="s">
        <v>4813</v>
      </c>
      <c r="D1117" s="3"/>
      <c r="E1117" s="3"/>
      <c r="F1117" s="3"/>
      <c r="G1117" s="3"/>
      <c r="I1117" s="3"/>
      <c r="J1117" s="3"/>
      <c r="K1117" s="3"/>
    </row>
    <row r="1118" spans="1:11">
      <c r="A1118" s="1" t="s">
        <v>4814</v>
      </c>
      <c r="D1118" s="3"/>
      <c r="E1118" s="3"/>
      <c r="F1118" s="3"/>
      <c r="G1118" s="3"/>
      <c r="I1118" s="3"/>
      <c r="J1118" s="3"/>
      <c r="K1118" s="3"/>
    </row>
    <row r="1119" spans="1:11">
      <c r="A1119" s="1" t="s">
        <v>4815</v>
      </c>
      <c r="D1119" s="3"/>
      <c r="E1119" s="3"/>
      <c r="F1119" s="3"/>
      <c r="G1119" s="3"/>
      <c r="I1119" s="3"/>
      <c r="J1119" s="3"/>
      <c r="K1119" s="3"/>
    </row>
    <row r="1120" spans="1:11">
      <c r="A1120" s="1" t="s">
        <v>4816</v>
      </c>
      <c r="D1120" s="3"/>
      <c r="E1120" s="3"/>
      <c r="F1120" s="3"/>
      <c r="G1120" s="3"/>
      <c r="I1120" s="3"/>
      <c r="J1120" s="3"/>
      <c r="K1120" s="3"/>
    </row>
    <row r="1121" spans="1:11">
      <c r="D1121" s="3"/>
      <c r="E1121" s="3"/>
      <c r="F1121" s="3"/>
      <c r="G1121" s="3"/>
      <c r="I1121" s="3"/>
      <c r="J1121" s="3"/>
      <c r="K1121" s="3"/>
    </row>
    <row r="1122" spans="1:11">
      <c r="D1122" s="3"/>
      <c r="E1122" s="3"/>
      <c r="F1122" s="3"/>
      <c r="G1122" s="3"/>
      <c r="I1122" s="3"/>
      <c r="J1122" s="3"/>
      <c r="K1122" s="3"/>
    </row>
    <row r="1123" spans="1:11">
      <c r="D1123" s="3"/>
      <c r="E1123" s="3"/>
      <c r="F1123" s="3"/>
      <c r="G1123" s="3"/>
      <c r="I1123" s="3"/>
      <c r="J1123" s="3"/>
      <c r="K1123" s="3"/>
    </row>
    <row r="1124" spans="1:11">
      <c r="B1124" s="1" t="s">
        <v>2819</v>
      </c>
      <c r="D1124" s="3"/>
      <c r="E1124" s="3"/>
      <c r="F1124" s="3"/>
      <c r="G1124" s="3"/>
      <c r="I1124" s="3"/>
      <c r="J1124" s="3"/>
      <c r="K1124" s="3"/>
    </row>
    <row r="1125" spans="1:11">
      <c r="B1125" s="1" t="s">
        <v>4817</v>
      </c>
      <c r="C1125" s="3"/>
      <c r="D1125" s="3"/>
      <c r="E1125" s="3"/>
      <c r="F1125" s="3"/>
      <c r="H1125" s="3"/>
      <c r="I1125" s="3"/>
      <c r="J1125" s="3"/>
      <c r="K1125" s="3"/>
    </row>
    <row r="1126" spans="1:11">
      <c r="B1126" s="1" t="s">
        <v>4818</v>
      </c>
      <c r="C1126" s="3"/>
      <c r="D1126" s="3"/>
      <c r="E1126" s="3"/>
      <c r="F1126" s="3"/>
      <c r="H1126" s="3"/>
      <c r="I1126" s="3"/>
      <c r="J1126" s="3"/>
      <c r="K1126" s="3"/>
    </row>
    <row r="1127" spans="1:11">
      <c r="C1127" s="3"/>
      <c r="D1127" s="3"/>
      <c r="E1127" s="3"/>
      <c r="F1127" s="3"/>
      <c r="H1127" s="3"/>
      <c r="I1127" s="3"/>
      <c r="J1127" s="3"/>
      <c r="K1127" s="3"/>
    </row>
    <row r="1128" spans="1:11">
      <c r="A1128" s="331" t="s">
        <v>4819</v>
      </c>
      <c r="C1128" s="3"/>
      <c r="D1128" s="3"/>
      <c r="E1128" s="3"/>
      <c r="F1128" s="3"/>
      <c r="H1128" s="3" t="s">
        <v>4421</v>
      </c>
      <c r="I1128" s="3"/>
      <c r="J1128" s="3"/>
      <c r="K1128" s="3"/>
    </row>
    <row r="1129" spans="1:11">
      <c r="A1129" s="1" t="s">
        <v>4820</v>
      </c>
      <c r="C1129" s="3"/>
      <c r="D1129" s="3"/>
      <c r="E1129" s="3"/>
      <c r="F1129" s="3"/>
      <c r="H1129" s="3"/>
      <c r="I1129" s="3"/>
      <c r="J1129" s="3"/>
      <c r="K1129" s="3"/>
    </row>
    <row r="1130" spans="1:11" ht="17" thickBot="1">
      <c r="C1130" s="3"/>
      <c r="D1130" s="3"/>
      <c r="E1130" s="3"/>
      <c r="F1130" s="3"/>
      <c r="H1130" s="3"/>
      <c r="I1130" s="3"/>
      <c r="J1130" s="3"/>
      <c r="K1130" s="3"/>
    </row>
    <row r="1131" spans="1:11" s="4" customFormat="1" ht="17" thickBot="1">
      <c r="A1131" s="49" t="s">
        <v>4821</v>
      </c>
      <c r="B1131" s="73"/>
      <c r="C1131" s="73"/>
      <c r="D1131" s="73"/>
      <c r="E1131" s="73"/>
      <c r="F1131" s="73"/>
      <c r="G1131" s="73"/>
      <c r="H1131" s="74"/>
    </row>
    <row r="1132" spans="1:11">
      <c r="C1132" s="3"/>
      <c r="D1132" s="3"/>
      <c r="E1132" s="3"/>
      <c r="F1132" s="3"/>
      <c r="H1132" s="3"/>
      <c r="I1132" s="3"/>
      <c r="J1132" s="3"/>
      <c r="K1132" s="3"/>
    </row>
    <row r="1133" spans="1:11">
      <c r="C1133" s="3"/>
      <c r="D1133" s="3"/>
      <c r="E1133" s="3"/>
      <c r="F1133" s="3"/>
      <c r="H1133" s="3"/>
      <c r="I1133" s="3"/>
      <c r="J1133" s="3"/>
      <c r="K1133" s="18" t="s">
        <v>1901</v>
      </c>
    </row>
    <row r="1134" spans="1:11">
      <c r="C1134" s="3"/>
      <c r="D1134" s="3"/>
      <c r="E1134" s="3"/>
      <c r="F1134" s="3"/>
      <c r="H1134" s="3"/>
      <c r="I1134" s="3"/>
      <c r="J1134" s="3"/>
      <c r="K1134" s="3"/>
    </row>
    <row r="1135" spans="1:11">
      <c r="C1135" s="3"/>
      <c r="D1135" s="3"/>
      <c r="E1135" s="3"/>
      <c r="F1135" s="3"/>
      <c r="H1135" s="3"/>
      <c r="I1135" s="3"/>
      <c r="J1135" s="3"/>
      <c r="K1135" s="3"/>
    </row>
    <row r="1136" spans="1:11">
      <c r="C1136" s="3"/>
      <c r="D1136" s="3"/>
      <c r="E1136" s="3"/>
      <c r="F1136" s="3"/>
      <c r="H1136" s="3"/>
      <c r="I1136" s="3"/>
      <c r="J1136" s="3"/>
      <c r="K1136" s="3"/>
    </row>
    <row r="1137" spans="1:11">
      <c r="C1137" s="3"/>
      <c r="D1137" s="3"/>
      <c r="E1137" s="3"/>
      <c r="F1137" s="3"/>
      <c r="H1137" s="3"/>
      <c r="I1137" s="3"/>
      <c r="J1137" s="3"/>
      <c r="K1137" s="3"/>
    </row>
    <row r="1138" spans="1:11">
      <c r="C1138" s="3"/>
      <c r="D1138" s="3"/>
      <c r="E1138" s="3"/>
      <c r="F1138" s="3"/>
      <c r="H1138" s="3"/>
      <c r="I1138" s="3"/>
      <c r="J1138" s="3"/>
      <c r="K1138" s="3"/>
    </row>
    <row r="1139" spans="1:11">
      <c r="C1139" s="3"/>
      <c r="D1139" s="3"/>
      <c r="E1139" s="3"/>
      <c r="F1139" s="3"/>
      <c r="H1139" s="3"/>
      <c r="I1139" s="3"/>
      <c r="J1139" s="3"/>
      <c r="K1139" s="3"/>
    </row>
    <row r="1140" spans="1:11">
      <c r="C1140" s="3"/>
      <c r="D1140" s="3"/>
      <c r="E1140" s="3"/>
      <c r="F1140" s="3"/>
      <c r="H1140" s="3"/>
      <c r="I1140" s="3"/>
      <c r="J1140" s="3"/>
      <c r="K1140" s="3"/>
    </row>
    <row r="1141" spans="1:11">
      <c r="C1141" s="3"/>
      <c r="D1141" s="3"/>
      <c r="E1141" s="3"/>
      <c r="F1141" s="3"/>
      <c r="H1141" s="3"/>
      <c r="I1141" s="3"/>
      <c r="J1141" s="3"/>
      <c r="K1141" s="3"/>
    </row>
    <row r="1142" spans="1:11">
      <c r="C1142" s="3"/>
      <c r="D1142" s="3"/>
      <c r="E1142" s="3"/>
      <c r="F1142" s="3"/>
      <c r="H1142" s="495" t="s">
        <v>1902</v>
      </c>
      <c r="I1142" s="3"/>
      <c r="J1142" s="3"/>
      <c r="K1142" s="3"/>
    </row>
    <row r="1143" spans="1:11">
      <c r="C1143" s="3"/>
      <c r="D1143" s="3"/>
      <c r="E1143" s="3"/>
      <c r="F1143" s="3"/>
      <c r="H1143" s="495"/>
      <c r="I1143" s="3"/>
      <c r="J1143" s="3"/>
      <c r="K1143" s="3"/>
    </row>
    <row r="1144" spans="1:11">
      <c r="A1144" s="1" t="s">
        <v>4822</v>
      </c>
      <c r="C1144" s="3"/>
      <c r="D1144" s="3"/>
      <c r="E1144" s="3"/>
      <c r="F1144" s="3"/>
      <c r="H1144" s="3"/>
      <c r="I1144" s="3"/>
      <c r="J1144" s="3"/>
      <c r="K1144" s="3"/>
    </row>
    <row r="1145" spans="1:11">
      <c r="A1145" s="1" t="s">
        <v>4823</v>
      </c>
      <c r="C1145" s="3"/>
      <c r="D1145" s="3"/>
      <c r="E1145" s="3"/>
      <c r="F1145" s="3"/>
      <c r="H1145" s="3"/>
      <c r="I1145" s="3"/>
      <c r="J1145" s="3"/>
      <c r="K1145" s="3"/>
    </row>
    <row r="1146" spans="1:11">
      <c r="C1146" s="3"/>
      <c r="D1146" s="3"/>
      <c r="E1146" s="3"/>
      <c r="F1146" s="3"/>
      <c r="H1146" s="3"/>
      <c r="I1146" s="3"/>
      <c r="J1146" s="3"/>
      <c r="K1146" s="3"/>
    </row>
    <row r="1147" spans="1:11">
      <c r="A1147" s="1" t="s">
        <v>4824</v>
      </c>
      <c r="C1147" s="3"/>
      <c r="D1147" s="3"/>
      <c r="E1147" s="3"/>
      <c r="F1147" s="3"/>
      <c r="H1147" s="3"/>
      <c r="I1147" s="3"/>
      <c r="J1147" s="3"/>
      <c r="K1147" s="3"/>
    </row>
    <row r="1148" spans="1:11">
      <c r="A1148" s="1" t="s">
        <v>4825</v>
      </c>
      <c r="C1148" s="3"/>
      <c r="D1148" s="3"/>
      <c r="E1148" s="3"/>
      <c r="F1148" s="3"/>
      <c r="H1148" s="3"/>
      <c r="I1148" s="3"/>
      <c r="J1148" s="3"/>
      <c r="K1148" s="3"/>
    </row>
    <row r="1149" spans="1:11">
      <c r="C1149" s="3"/>
      <c r="D1149" s="3"/>
      <c r="E1149" s="3"/>
      <c r="F1149" s="3"/>
      <c r="H1149" s="3"/>
      <c r="I1149" s="3"/>
      <c r="J1149" s="3"/>
      <c r="K1149" s="3"/>
    </row>
    <row r="1150" spans="1:11">
      <c r="A1150" s="1" t="s">
        <v>4826</v>
      </c>
      <c r="C1150" s="3"/>
      <c r="D1150" s="3"/>
      <c r="E1150" s="3"/>
      <c r="F1150" s="3"/>
      <c r="H1150" s="3"/>
      <c r="I1150" s="3"/>
      <c r="J1150" s="3"/>
      <c r="K1150" s="3"/>
    </row>
    <row r="1151" spans="1:11">
      <c r="A1151" s="1" t="s">
        <v>4827</v>
      </c>
      <c r="C1151" s="3"/>
      <c r="D1151" s="3"/>
      <c r="E1151" s="3"/>
      <c r="F1151" s="3"/>
      <c r="H1151" s="3"/>
      <c r="I1151" s="3"/>
      <c r="J1151" s="3"/>
      <c r="K1151" s="3"/>
    </row>
    <row r="1152" spans="1:11">
      <c r="A1152" s="1" t="s">
        <v>4828</v>
      </c>
      <c r="C1152" s="3"/>
      <c r="D1152" s="3"/>
      <c r="E1152" s="3"/>
      <c r="F1152" s="3"/>
      <c r="H1152" s="3"/>
      <c r="I1152" s="3"/>
      <c r="J1152" s="3"/>
      <c r="K1152" s="3"/>
    </row>
    <row r="1153" spans="1:11" ht="17" thickBot="1">
      <c r="C1153" s="3"/>
      <c r="D1153" s="3"/>
      <c r="E1153" s="3"/>
      <c r="F1153" s="3"/>
      <c r="H1153" s="3"/>
      <c r="I1153" s="3"/>
      <c r="J1153" s="3"/>
      <c r="K1153" s="3"/>
    </row>
    <row r="1154" spans="1:11" ht="17" thickBot="1">
      <c r="A1154" s="1" t="s">
        <v>4829</v>
      </c>
      <c r="C1154" s="3"/>
      <c r="D1154" s="3"/>
      <c r="E1154" s="3"/>
      <c r="F1154" s="3"/>
      <c r="G1154" s="426" t="s">
        <v>4830</v>
      </c>
      <c r="H1154" s="3"/>
      <c r="I1154" s="3"/>
      <c r="J1154" s="3"/>
      <c r="K1154" s="3"/>
    </row>
    <row r="1155" spans="1:11">
      <c r="C1155" s="3"/>
      <c r="D1155" s="3"/>
      <c r="E1155" s="3"/>
      <c r="F1155" s="3"/>
      <c r="H1155" s="3"/>
      <c r="I1155" s="3"/>
      <c r="J1155" s="3"/>
      <c r="K1155" s="3"/>
    </row>
    <row r="1156" spans="1:11">
      <c r="A1156" s="1" t="s">
        <v>4831</v>
      </c>
      <c r="C1156" s="3"/>
      <c r="D1156" s="3"/>
      <c r="E1156" s="3"/>
      <c r="F1156" s="3"/>
      <c r="H1156" s="3"/>
      <c r="I1156" s="3"/>
      <c r="J1156" s="3"/>
      <c r="K1156" s="3"/>
    </row>
    <row r="1157" spans="1:11">
      <c r="A1157" s="1" t="s">
        <v>4832</v>
      </c>
      <c r="C1157" s="3"/>
      <c r="D1157" s="3"/>
      <c r="E1157" s="3"/>
      <c r="F1157" s="3" t="s">
        <v>1901</v>
      </c>
      <c r="H1157" s="3"/>
      <c r="I1157" s="3"/>
      <c r="J1157" s="3"/>
      <c r="K1157" s="3"/>
    </row>
    <row r="1158" spans="1:11">
      <c r="A1158" s="1" t="s">
        <v>4833</v>
      </c>
      <c r="C1158" s="3"/>
      <c r="D1158" s="3"/>
      <c r="E1158" s="3"/>
      <c r="F1158" s="3"/>
      <c r="H1158" s="3"/>
      <c r="I1158" s="3"/>
      <c r="J1158" s="3"/>
      <c r="K1158" s="3"/>
    </row>
    <row r="1159" spans="1:11">
      <c r="A1159" s="1" t="s">
        <v>4834</v>
      </c>
      <c r="C1159" s="3"/>
      <c r="D1159" s="3"/>
      <c r="E1159" s="3"/>
      <c r="F1159" s="3"/>
      <c r="H1159" s="3"/>
      <c r="I1159" s="3"/>
      <c r="J1159" s="3"/>
      <c r="K1159" s="3"/>
    </row>
    <row r="1160" spans="1:11">
      <c r="C1160" s="3"/>
      <c r="D1160" s="3"/>
      <c r="E1160" s="3"/>
      <c r="F1160" s="3"/>
      <c r="H1160" s="3"/>
      <c r="I1160" s="3"/>
      <c r="J1160" s="3"/>
      <c r="K1160" s="3"/>
    </row>
    <row r="1161" spans="1:11">
      <c r="C1161" s="3"/>
      <c r="D1161" s="3"/>
      <c r="E1161" s="3"/>
      <c r="F1161" s="3"/>
      <c r="H1161" s="3"/>
      <c r="I1161" s="3"/>
      <c r="J1161" s="3"/>
      <c r="K1161" s="3"/>
    </row>
    <row r="1162" spans="1:11">
      <c r="C1162" s="3"/>
      <c r="D1162" s="3"/>
      <c r="E1162" s="3"/>
      <c r="F1162" s="3"/>
      <c r="H1162" s="3"/>
      <c r="I1162" s="3"/>
      <c r="J1162" s="3"/>
      <c r="K1162" s="3"/>
    </row>
    <row r="1163" spans="1:11">
      <c r="C1163" s="3"/>
      <c r="D1163" s="3"/>
      <c r="E1163" s="3"/>
      <c r="F1163" s="3"/>
      <c r="H1163" s="3"/>
      <c r="I1163" s="3"/>
      <c r="J1163" s="3"/>
      <c r="K1163" s="3"/>
    </row>
    <row r="1164" spans="1:11">
      <c r="C1164" s="3"/>
      <c r="D1164" s="3"/>
      <c r="E1164" s="3"/>
      <c r="F1164" s="3"/>
      <c r="H1164" s="3"/>
      <c r="I1164" s="3"/>
      <c r="J1164" s="3"/>
      <c r="K1164" s="3"/>
    </row>
    <row r="1165" spans="1:11">
      <c r="C1165" s="3" t="s">
        <v>1902</v>
      </c>
      <c r="D1165" s="3"/>
      <c r="E1165" s="3"/>
      <c r="F1165" s="3"/>
      <c r="H1165" s="3"/>
      <c r="I1165" s="3"/>
      <c r="J1165" s="3"/>
      <c r="K1165" s="3"/>
    </row>
    <row r="1166" spans="1:11">
      <c r="C1166" s="3"/>
      <c r="D1166" s="3"/>
      <c r="E1166" s="3"/>
      <c r="F1166" s="3"/>
      <c r="H1166" s="3"/>
      <c r="I1166" s="3"/>
      <c r="J1166" s="3"/>
      <c r="K1166" s="3"/>
    </row>
    <row r="1167" spans="1:11">
      <c r="C1167" s="3"/>
      <c r="D1167" s="3"/>
      <c r="E1167" s="3"/>
      <c r="F1167" s="3"/>
      <c r="H1167" s="3"/>
      <c r="I1167" s="3"/>
      <c r="J1167" s="3"/>
      <c r="K1167" s="3"/>
    </row>
    <row r="1168" spans="1:11">
      <c r="C1168" s="3"/>
      <c r="D1168" s="3"/>
      <c r="E1168" s="3"/>
      <c r="F1168" s="3"/>
      <c r="H1168" s="3"/>
      <c r="I1168" s="3"/>
      <c r="J1168" s="3"/>
      <c r="K1168" s="3"/>
    </row>
    <row r="1169" spans="1:11">
      <c r="A1169" s="1" t="s">
        <v>4835</v>
      </c>
      <c r="C1169" s="3"/>
      <c r="D1169" s="3"/>
      <c r="E1169" s="3"/>
      <c r="F1169" s="3"/>
      <c r="H1169" s="3"/>
      <c r="I1169" s="3"/>
      <c r="J1169" s="3"/>
      <c r="K1169" s="3"/>
    </row>
    <row r="1170" spans="1:11">
      <c r="A1170" s="1" t="s">
        <v>4836</v>
      </c>
      <c r="C1170" s="3"/>
      <c r="D1170" s="3"/>
      <c r="E1170" s="3"/>
      <c r="F1170" s="3"/>
      <c r="H1170" s="3"/>
      <c r="I1170" s="3"/>
      <c r="J1170" s="3"/>
      <c r="K1170" s="3"/>
    </row>
    <row r="1173" spans="1:11">
      <c r="A1173" s="16" t="s">
        <v>4867</v>
      </c>
      <c r="B1173" s="2"/>
      <c r="C1173" s="2"/>
      <c r="D1173" s="2"/>
      <c r="E1173" s="2"/>
      <c r="F1173" s="2"/>
      <c r="G1173" s="2"/>
      <c r="H1173" s="2"/>
    </row>
    <row r="1174" spans="1:11" ht="17" thickBot="1"/>
    <row r="1175" spans="1:11" ht="22" thickBot="1">
      <c r="A1175" s="49" t="s">
        <v>4868</v>
      </c>
      <c r="B1175" s="73"/>
      <c r="C1175" s="73"/>
      <c r="D1175" s="73"/>
      <c r="E1175" s="73"/>
      <c r="F1175" s="73"/>
      <c r="G1175" s="73"/>
      <c r="H1175" s="514" t="s">
        <v>5159</v>
      </c>
      <c r="I1175" s="515"/>
    </row>
    <row r="1176" spans="1:11">
      <c r="A1176" s="1" t="s">
        <v>4865</v>
      </c>
    </row>
    <row r="1177" spans="1:11">
      <c r="A1177" s="1" t="s">
        <v>4866</v>
      </c>
    </row>
    <row r="1178" spans="1:11">
      <c r="A1178" s="1" t="s">
        <v>770</v>
      </c>
    </row>
    <row r="1180" spans="1:11">
      <c r="B1180" s="1" t="s">
        <v>771</v>
      </c>
      <c r="D1180" s="109"/>
      <c r="E1180" s="109" t="s">
        <v>772</v>
      </c>
      <c r="F1180" s="109"/>
    </row>
    <row r="1181" spans="1:11">
      <c r="B1181" s="1" t="s">
        <v>488</v>
      </c>
      <c r="C1181" s="1" t="s">
        <v>773</v>
      </c>
      <c r="D1181" s="109"/>
      <c r="E1181" s="109" t="s">
        <v>488</v>
      </c>
      <c r="F1181" s="109" t="s">
        <v>773</v>
      </c>
    </row>
    <row r="1182" spans="1:11">
      <c r="B1182" s="1">
        <v>1</v>
      </c>
      <c r="C1182" s="1">
        <v>17</v>
      </c>
      <c r="E1182" s="1">
        <v>1</v>
      </c>
      <c r="F1182" s="1">
        <v>22</v>
      </c>
    </row>
    <row r="1183" spans="1:11">
      <c r="B1183" s="1">
        <f>B1182+1</f>
        <v>2</v>
      </c>
      <c r="C1183" s="1">
        <v>30</v>
      </c>
      <c r="E1183" s="1">
        <f>E1182+1</f>
        <v>2</v>
      </c>
      <c r="F1183" s="1">
        <v>35</v>
      </c>
    </row>
    <row r="1184" spans="1:11">
      <c r="B1184" s="1">
        <f t="shared" ref="B1184:B1188" si="0">B1183+1</f>
        <v>3</v>
      </c>
      <c r="C1184" s="1">
        <v>37</v>
      </c>
      <c r="E1184" s="1">
        <f t="shared" ref="E1184:E1188" si="1">E1183+1</f>
        <v>3</v>
      </c>
      <c r="F1184" s="1">
        <v>42</v>
      </c>
    </row>
    <row r="1185" spans="1:6">
      <c r="B1185" s="1">
        <f t="shared" si="0"/>
        <v>4</v>
      </c>
      <c r="C1185" s="1">
        <v>44</v>
      </c>
      <c r="E1185" s="1">
        <f t="shared" si="1"/>
        <v>4</v>
      </c>
      <c r="F1185" s="1">
        <v>48</v>
      </c>
    </row>
    <row r="1186" spans="1:6">
      <c r="B1186" s="1">
        <f t="shared" si="0"/>
        <v>5</v>
      </c>
      <c r="C1186" s="1">
        <v>49</v>
      </c>
      <c r="E1186" s="1">
        <f t="shared" si="1"/>
        <v>5</v>
      </c>
      <c r="F1186" s="1">
        <v>50</v>
      </c>
    </row>
    <row r="1187" spans="1:6">
      <c r="B1187" s="1">
        <f t="shared" si="0"/>
        <v>6</v>
      </c>
      <c r="C1187" s="1">
        <v>51</v>
      </c>
      <c r="E1187" s="1">
        <f t="shared" si="1"/>
        <v>6</v>
      </c>
      <c r="F1187" s="1">
        <v>51</v>
      </c>
    </row>
    <row r="1188" spans="1:6">
      <c r="B1188" s="1">
        <f t="shared" si="0"/>
        <v>7</v>
      </c>
      <c r="C1188" s="1">
        <v>52</v>
      </c>
      <c r="E1188" s="1">
        <f t="shared" si="1"/>
        <v>7</v>
      </c>
      <c r="F1188" s="1">
        <v>50</v>
      </c>
    </row>
    <row r="1190" spans="1:6">
      <c r="A1190" s="1" t="s">
        <v>105</v>
      </c>
    </row>
    <row r="1191" spans="1:6">
      <c r="A1191" s="1" t="s">
        <v>4869</v>
      </c>
    </row>
    <row r="1192" spans="1:6">
      <c r="A1192" s="1" t="s">
        <v>4870</v>
      </c>
    </row>
    <row r="1193" spans="1:6">
      <c r="A1193" s="1" t="s">
        <v>4871</v>
      </c>
    </row>
    <row r="1194" spans="1:6">
      <c r="A1194" s="1" t="s">
        <v>4886</v>
      </c>
    </row>
    <row r="1196" spans="1:6">
      <c r="A1196" s="1" t="s">
        <v>341</v>
      </c>
    </row>
    <row r="1197" spans="1:6">
      <c r="A1197" s="1" t="s">
        <v>4875</v>
      </c>
    </row>
    <row r="1198" spans="1:6">
      <c r="A1198" s="1" t="s">
        <v>4874</v>
      </c>
    </row>
    <row r="1199" spans="1:6">
      <c r="A1199" s="1" t="s">
        <v>4880</v>
      </c>
    </row>
    <row r="1201" spans="1:8">
      <c r="A1201" s="53" t="s">
        <v>213</v>
      </c>
      <c r="B1201" s="2" t="s">
        <v>4872</v>
      </c>
      <c r="C1201" s="2"/>
      <c r="D1201" s="293" t="s">
        <v>776</v>
      </c>
      <c r="E1201" s="292" t="s">
        <v>4873</v>
      </c>
      <c r="F1201" s="292"/>
      <c r="G1201" s="292" t="s">
        <v>776</v>
      </c>
    </row>
    <row r="1202" spans="1:8" ht="34">
      <c r="B1202" s="428" t="s">
        <v>4877</v>
      </c>
      <c r="C1202" s="429" t="s">
        <v>4878</v>
      </c>
      <c r="D1202" s="430" t="s">
        <v>4879</v>
      </c>
      <c r="E1202" s="431" t="s">
        <v>488</v>
      </c>
      <c r="F1202" s="431" t="s">
        <v>773</v>
      </c>
      <c r="G1202" s="431" t="s">
        <v>4876</v>
      </c>
    </row>
    <row r="1203" spans="1:8">
      <c r="B1203" s="2">
        <v>1</v>
      </c>
      <c r="C1203" s="2">
        <v>17</v>
      </c>
      <c r="D1203" s="2">
        <f>C1203</f>
        <v>17</v>
      </c>
      <c r="E1203" s="113">
        <v>1</v>
      </c>
      <c r="F1203" s="113">
        <v>22</v>
      </c>
      <c r="G1203" s="113">
        <f>F1203</f>
        <v>22</v>
      </c>
    </row>
    <row r="1204" spans="1:8">
      <c r="B1204" s="2">
        <f>B1203+1</f>
        <v>2</v>
      </c>
      <c r="C1204" s="2">
        <v>30</v>
      </c>
      <c r="D1204" s="2">
        <f>C1204-C1203</f>
        <v>13</v>
      </c>
      <c r="E1204" s="113">
        <f>E1203+1</f>
        <v>2</v>
      </c>
      <c r="F1204" s="113">
        <v>35</v>
      </c>
      <c r="G1204" s="113">
        <f>F1204-F1203</f>
        <v>13</v>
      </c>
    </row>
    <row r="1205" spans="1:8">
      <c r="B1205" s="2">
        <f t="shared" ref="B1205:B1209" si="2">B1204+1</f>
        <v>3</v>
      </c>
      <c r="C1205" s="2">
        <v>37</v>
      </c>
      <c r="D1205" s="2">
        <f t="shared" ref="D1205:D1209" si="3">C1205-C1204</f>
        <v>7</v>
      </c>
      <c r="E1205" s="113">
        <f t="shared" ref="E1205:E1209" si="4">E1204+1</f>
        <v>3</v>
      </c>
      <c r="F1205" s="113">
        <v>42</v>
      </c>
      <c r="G1205" s="113">
        <f t="shared" ref="G1205:G1209" si="5">F1205-F1204</f>
        <v>7</v>
      </c>
    </row>
    <row r="1206" spans="1:8">
      <c r="B1206" s="2">
        <f t="shared" si="2"/>
        <v>4</v>
      </c>
      <c r="C1206" s="2">
        <v>44</v>
      </c>
      <c r="D1206" s="2">
        <f t="shared" si="3"/>
        <v>7</v>
      </c>
      <c r="E1206" s="113">
        <f t="shared" si="4"/>
        <v>4</v>
      </c>
      <c r="F1206" s="113">
        <v>48</v>
      </c>
      <c r="G1206" s="113">
        <f t="shared" si="5"/>
        <v>6</v>
      </c>
    </row>
    <row r="1207" spans="1:8">
      <c r="B1207" s="2">
        <f t="shared" si="2"/>
        <v>5</v>
      </c>
      <c r="C1207" s="2">
        <v>49</v>
      </c>
      <c r="D1207" s="2">
        <f t="shared" si="3"/>
        <v>5</v>
      </c>
      <c r="E1207" s="113">
        <f t="shared" si="4"/>
        <v>5</v>
      </c>
      <c r="F1207" s="113">
        <v>50</v>
      </c>
      <c r="G1207" s="113">
        <f t="shared" si="5"/>
        <v>2</v>
      </c>
    </row>
    <row r="1208" spans="1:8">
      <c r="B1208" s="2">
        <f t="shared" si="2"/>
        <v>6</v>
      </c>
      <c r="C1208" s="2">
        <v>51</v>
      </c>
      <c r="D1208" s="2">
        <f t="shared" si="3"/>
        <v>2</v>
      </c>
      <c r="E1208" s="113">
        <f t="shared" si="4"/>
        <v>6</v>
      </c>
      <c r="F1208" s="113">
        <v>51</v>
      </c>
      <c r="G1208" s="113">
        <f t="shared" si="5"/>
        <v>1</v>
      </c>
    </row>
    <row r="1209" spans="1:8">
      <c r="B1209" s="2">
        <f t="shared" si="2"/>
        <v>7</v>
      </c>
      <c r="C1209" s="2">
        <v>52</v>
      </c>
      <c r="D1209" s="2">
        <f t="shared" si="3"/>
        <v>1</v>
      </c>
      <c r="E1209" s="113">
        <f t="shared" si="4"/>
        <v>7</v>
      </c>
      <c r="F1209" s="113">
        <v>50</v>
      </c>
      <c r="G1209" s="113">
        <f t="shared" si="5"/>
        <v>-1</v>
      </c>
    </row>
    <row r="1211" spans="1:8">
      <c r="B1211" s="1" t="s">
        <v>936</v>
      </c>
      <c r="C1211" s="1">
        <f>30 * 17 + 30 * 13 + 30 * 7 + 30 * 7 + 25 * 22 + 25 * 13 + 25 * 7 + 5 * 6</f>
        <v>2400</v>
      </c>
      <c r="H1211" s="1" t="s">
        <v>4881</v>
      </c>
    </row>
    <row r="1213" spans="1:8">
      <c r="A1213" s="53" t="s">
        <v>214</v>
      </c>
      <c r="B1213" s="1" t="s">
        <v>4882</v>
      </c>
    </row>
    <row r="1214" spans="1:8">
      <c r="B1214" s="1" t="s">
        <v>4883</v>
      </c>
    </row>
    <row r="1215" spans="1:8">
      <c r="B1215" s="1" t="s">
        <v>4884</v>
      </c>
    </row>
    <row r="1216" spans="1:8">
      <c r="B1216" s="1" t="s">
        <v>4885</v>
      </c>
    </row>
    <row r="1218" spans="1:12">
      <c r="A1218" s="53" t="s">
        <v>4888</v>
      </c>
      <c r="B1218" s="1" t="s">
        <v>4887</v>
      </c>
      <c r="J1218" s="1" t="s">
        <v>4891</v>
      </c>
      <c r="K1218" s="1" t="s">
        <v>4891</v>
      </c>
      <c r="L1218" s="1" t="s">
        <v>4892</v>
      </c>
    </row>
    <row r="1219" spans="1:12">
      <c r="J1219" s="1" t="s">
        <v>771</v>
      </c>
      <c r="K1219" s="1" t="s">
        <v>214</v>
      </c>
      <c r="L1219" s="1" t="s">
        <v>214</v>
      </c>
    </row>
    <row r="1220" spans="1:12">
      <c r="B1220" s="1" t="s">
        <v>4889</v>
      </c>
      <c r="J1220" s="1">
        <f>-C1206</f>
        <v>-44</v>
      </c>
      <c r="K1220" s="1">
        <v>-48</v>
      </c>
      <c r="L1220" s="1">
        <v>-42</v>
      </c>
    </row>
    <row r="1221" spans="1:12">
      <c r="B1221" s="1" t="s">
        <v>4890</v>
      </c>
      <c r="J1221" s="1">
        <f>4*6</f>
        <v>24</v>
      </c>
      <c r="K1221" s="1">
        <f>4*6</f>
        <v>24</v>
      </c>
      <c r="L1221" s="1">
        <f>3*6</f>
        <v>18</v>
      </c>
    </row>
    <row r="1222" spans="1:12">
      <c r="I1222" s="1" t="s">
        <v>4893</v>
      </c>
      <c r="J1222" s="16">
        <f>J1220+J1221</f>
        <v>-20</v>
      </c>
      <c r="K1222" s="16">
        <f>K1220+K1221</f>
        <v>-24</v>
      </c>
      <c r="L1222" s="16">
        <f>L1220+L1221</f>
        <v>-24</v>
      </c>
    </row>
    <row r="1224" spans="1:12">
      <c r="B1224" s="1" t="s">
        <v>4894</v>
      </c>
    </row>
  </sheetData>
  <mergeCells count="11">
    <mergeCell ref="L630:M630"/>
    <mergeCell ref="D1016:E1016"/>
    <mergeCell ref="H1142:H1143"/>
    <mergeCell ref="A824:G842"/>
    <mergeCell ref="A863:G884"/>
    <mergeCell ref="G1048:H1048"/>
    <mergeCell ref="B80:D80"/>
    <mergeCell ref="A703:G720"/>
    <mergeCell ref="A743:E743"/>
    <mergeCell ref="A762:G780"/>
    <mergeCell ref="A801:G822"/>
  </mergeCells>
  <pageMargins left="0.7" right="0.7" top="0.75" bottom="0.75" header="0.3" footer="0.3"/>
  <pageSetup paperSize="9"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970E4-C74F-4443-A0B8-186F221AE0E6}">
  <dimension ref="A1:N519"/>
  <sheetViews>
    <sheetView showGridLines="0" rightToLeft="1" topLeftCell="A326" zoomScale="93" zoomScaleNormal="93" workbookViewId="0">
      <selection activeCell="C113" sqref="C113:C117"/>
    </sheetView>
  </sheetViews>
  <sheetFormatPr baseColWidth="10" defaultColWidth="10.83203125" defaultRowHeight="16"/>
  <cols>
    <col min="1" max="16384" width="10.83203125" style="1"/>
  </cols>
  <sheetData>
    <row r="1" spans="1:8">
      <c r="A1" s="4" t="s">
        <v>9</v>
      </c>
      <c r="B1" s="4"/>
      <c r="C1" s="4"/>
      <c r="D1" s="4"/>
      <c r="E1" s="4"/>
      <c r="F1" s="4"/>
      <c r="G1" s="4"/>
      <c r="H1" s="14">
        <v>45735</v>
      </c>
    </row>
    <row r="2" spans="1:8" ht="17" thickBot="1"/>
    <row r="3" spans="1:8">
      <c r="A3" s="134" t="s">
        <v>10</v>
      </c>
      <c r="B3" s="135"/>
      <c r="C3" s="135"/>
      <c r="D3" s="135"/>
      <c r="E3" s="135"/>
      <c r="F3" s="135"/>
      <c r="G3" s="135"/>
      <c r="H3" s="136"/>
    </row>
    <row r="4" spans="1:8">
      <c r="A4" s="8" t="s">
        <v>11</v>
      </c>
      <c r="H4" s="9"/>
    </row>
    <row r="5" spans="1:8">
      <c r="A5" s="137" t="s">
        <v>12</v>
      </c>
      <c r="B5" s="4"/>
      <c r="C5" s="4"/>
      <c r="D5" s="4"/>
      <c r="E5" s="4"/>
      <c r="F5" s="4"/>
      <c r="G5" s="4"/>
      <c r="H5" s="138"/>
    </row>
    <row r="6" spans="1:8">
      <c r="A6" s="137" t="s">
        <v>13</v>
      </c>
      <c r="B6" s="4"/>
      <c r="C6" s="4"/>
      <c r="D6" s="4"/>
      <c r="E6" s="4"/>
      <c r="F6" s="4"/>
      <c r="G6" s="4"/>
      <c r="H6" s="138"/>
    </row>
    <row r="7" spans="1:8">
      <c r="A7" s="137" t="s">
        <v>14</v>
      </c>
      <c r="B7" s="4"/>
      <c r="C7" s="4"/>
      <c r="D7" s="4"/>
      <c r="E7" s="4"/>
      <c r="F7" s="4"/>
      <c r="G7" s="4"/>
      <c r="H7" s="138"/>
    </row>
    <row r="8" spans="1:8" ht="17" thickBot="1">
      <c r="A8" s="10" t="s">
        <v>15</v>
      </c>
      <c r="B8" s="11"/>
      <c r="C8" s="11"/>
      <c r="D8" s="11"/>
      <c r="E8" s="11"/>
      <c r="F8" s="11"/>
      <c r="G8" s="11"/>
      <c r="H8" s="13"/>
    </row>
    <row r="9" spans="1:8" ht="17" thickBot="1"/>
    <row r="10" spans="1:8">
      <c r="A10" s="12" t="s">
        <v>1845</v>
      </c>
      <c r="B10" s="82"/>
      <c r="C10" s="82"/>
      <c r="D10" s="82"/>
      <c r="E10" s="82"/>
      <c r="F10" s="82"/>
      <c r="G10" s="82"/>
      <c r="H10" s="83"/>
    </row>
    <row r="11" spans="1:8" ht="17" thickBot="1">
      <c r="A11" s="52" t="s">
        <v>1846</v>
      </c>
      <c r="B11" s="84"/>
      <c r="C11" s="84"/>
      <c r="D11" s="84"/>
      <c r="E11" s="84"/>
      <c r="F11" s="84"/>
      <c r="G11" s="84"/>
      <c r="H11" s="85"/>
    </row>
    <row r="13" spans="1:8" s="4" customFormat="1">
      <c r="A13" s="16" t="s">
        <v>16</v>
      </c>
      <c r="B13" s="16"/>
      <c r="C13" s="16"/>
      <c r="D13" s="16"/>
      <c r="E13" s="16"/>
      <c r="F13" s="16"/>
      <c r="G13" s="16"/>
      <c r="H13" s="16"/>
    </row>
    <row r="14" spans="1:8">
      <c r="A14" s="1" t="s">
        <v>1847</v>
      </c>
    </row>
    <row r="15" spans="1:8">
      <c r="A15" s="1" t="s">
        <v>1848</v>
      </c>
    </row>
    <row r="16" spans="1:8">
      <c r="A16" s="1" t="s">
        <v>17</v>
      </c>
    </row>
    <row r="17" spans="1:8">
      <c r="A17" s="1" t="s">
        <v>18</v>
      </c>
    </row>
    <row r="18" spans="1:8">
      <c r="A18" s="139" t="s">
        <v>1849</v>
      </c>
    </row>
    <row r="19" spans="1:8">
      <c r="A19" s="139" t="s">
        <v>19</v>
      </c>
    </row>
    <row r="20" spans="1:8">
      <c r="A20" s="139" t="s">
        <v>20</v>
      </c>
    </row>
    <row r="21" spans="1:8">
      <c r="A21" s="139" t="s">
        <v>21</v>
      </c>
    </row>
    <row r="22" spans="1:8">
      <c r="A22" s="139" t="s">
        <v>22</v>
      </c>
    </row>
    <row r="24" spans="1:8">
      <c r="A24" s="1" t="s">
        <v>1850</v>
      </c>
    </row>
    <row r="26" spans="1:8" s="4" customFormat="1">
      <c r="A26" s="16" t="s">
        <v>23</v>
      </c>
      <c r="B26" s="16"/>
      <c r="C26" s="16"/>
      <c r="D26" s="16"/>
      <c r="E26" s="16"/>
      <c r="F26" s="16"/>
      <c r="G26" s="16"/>
      <c r="H26" s="16"/>
    </row>
    <row r="27" spans="1:8">
      <c r="A27" s="1" t="s">
        <v>24</v>
      </c>
    </row>
    <row r="28" spans="1:8">
      <c r="A28" s="1" t="s">
        <v>25</v>
      </c>
    </row>
    <row r="29" spans="1:8">
      <c r="A29" s="1" t="s">
        <v>26</v>
      </c>
    </row>
    <row r="30" spans="1:8">
      <c r="A30" s="1" t="s">
        <v>27</v>
      </c>
    </row>
    <row r="32" spans="1:8">
      <c r="C32" s="1" t="s">
        <v>28</v>
      </c>
    </row>
    <row r="33" spans="1:9">
      <c r="C33" s="3" t="s">
        <v>29</v>
      </c>
      <c r="G33" s="3" t="s">
        <v>29</v>
      </c>
    </row>
    <row r="35" spans="1:9">
      <c r="D35" s="17" t="s">
        <v>30</v>
      </c>
      <c r="H35" s="17" t="s">
        <v>30</v>
      </c>
      <c r="I35" s="1" t="s">
        <v>31</v>
      </c>
    </row>
    <row r="36" spans="1:9">
      <c r="I36" s="1" t="s">
        <v>32</v>
      </c>
    </row>
    <row r="39" spans="1:9">
      <c r="A39" s="3" t="s">
        <v>33</v>
      </c>
      <c r="E39" s="3" t="s">
        <v>33</v>
      </c>
    </row>
    <row r="40" spans="1:9">
      <c r="A40" s="3" t="s">
        <v>34</v>
      </c>
      <c r="B40" s="3" t="s">
        <v>35</v>
      </c>
      <c r="F40" s="3" t="s">
        <v>35</v>
      </c>
    </row>
    <row r="41" spans="1:9">
      <c r="B41" s="76" t="s">
        <v>36</v>
      </c>
      <c r="F41" s="53" t="s">
        <v>37</v>
      </c>
    </row>
    <row r="42" spans="1:9">
      <c r="B42" s="76" t="s">
        <v>38</v>
      </c>
      <c r="F42" s="53" t="s">
        <v>39</v>
      </c>
    </row>
    <row r="43" spans="1:9">
      <c r="B43" s="76" t="s">
        <v>40</v>
      </c>
      <c r="F43" s="53" t="s">
        <v>41</v>
      </c>
    </row>
    <row r="44" spans="1:9">
      <c r="B44" s="76" t="s">
        <v>42</v>
      </c>
      <c r="F44" s="53" t="s">
        <v>43</v>
      </c>
    </row>
    <row r="46" spans="1:9">
      <c r="A46" s="76" t="s">
        <v>1851</v>
      </c>
    </row>
    <row r="47" spans="1:9">
      <c r="A47" s="76" t="s">
        <v>1852</v>
      </c>
    </row>
    <row r="48" spans="1:9">
      <c r="A48" s="76" t="s">
        <v>1853</v>
      </c>
    </row>
    <row r="49" spans="1:12">
      <c r="A49" s="76" t="s">
        <v>1854</v>
      </c>
    </row>
    <row r="51" spans="1:12">
      <c r="A51" s="53" t="s">
        <v>1855</v>
      </c>
    </row>
    <row r="52" spans="1:12">
      <c r="A52" s="53" t="s">
        <v>1856</v>
      </c>
    </row>
    <row r="53" spans="1:12" ht="17" thickBot="1"/>
    <row r="54" spans="1:12">
      <c r="A54" s="5" t="s">
        <v>44</v>
      </c>
      <c r="B54" s="6"/>
      <c r="C54" s="6"/>
      <c r="D54" s="6"/>
      <c r="E54" s="6"/>
      <c r="F54" s="6"/>
      <c r="G54" s="6"/>
      <c r="H54" s="7"/>
    </row>
    <row r="55" spans="1:12">
      <c r="A55" s="8" t="s">
        <v>1857</v>
      </c>
      <c r="H55" s="9"/>
    </row>
    <row r="56" spans="1:12">
      <c r="A56" s="8" t="s">
        <v>45</v>
      </c>
      <c r="H56" s="9"/>
    </row>
    <row r="57" spans="1:12">
      <c r="A57" s="8" t="s">
        <v>46</v>
      </c>
      <c r="H57" s="9"/>
    </row>
    <row r="58" spans="1:12">
      <c r="A58" s="8" t="s">
        <v>47</v>
      </c>
      <c r="H58" s="9"/>
    </row>
    <row r="59" spans="1:12">
      <c r="A59" s="8" t="s">
        <v>1858</v>
      </c>
      <c r="H59" s="9"/>
    </row>
    <row r="60" spans="1:12" ht="17" thickBot="1">
      <c r="A60" s="10" t="s">
        <v>48</v>
      </c>
      <c r="B60" s="11"/>
      <c r="C60" s="11"/>
      <c r="D60" s="11"/>
      <c r="E60" s="11"/>
      <c r="F60" s="11"/>
      <c r="G60" s="11"/>
      <c r="H60" s="13"/>
    </row>
    <row r="62" spans="1:12">
      <c r="A62" s="1" t="s">
        <v>49</v>
      </c>
    </row>
    <row r="63" spans="1:12">
      <c r="A63" s="3"/>
      <c r="B63" s="3"/>
      <c r="C63" s="3" t="s">
        <v>29</v>
      </c>
      <c r="E63" s="3"/>
      <c r="F63" s="3"/>
      <c r="G63" s="3" t="s">
        <v>29</v>
      </c>
      <c r="J63" s="3"/>
      <c r="K63" s="3"/>
      <c r="L63" s="3" t="s">
        <v>29</v>
      </c>
    </row>
    <row r="64" spans="1:12">
      <c r="A64" s="3"/>
      <c r="B64" s="3"/>
      <c r="C64" s="3"/>
      <c r="E64" s="3"/>
      <c r="F64" s="3"/>
      <c r="G64" s="3"/>
      <c r="J64" s="3"/>
      <c r="K64" s="3"/>
      <c r="L64" s="3"/>
    </row>
    <row r="65" spans="1:12">
      <c r="A65" s="3"/>
      <c r="B65" s="3"/>
      <c r="C65" s="3"/>
      <c r="E65" s="3"/>
      <c r="F65" s="3"/>
      <c r="G65" s="3"/>
      <c r="J65" s="3"/>
      <c r="K65" s="3"/>
      <c r="L65" s="3"/>
    </row>
    <row r="66" spans="1:12">
      <c r="A66" s="3"/>
      <c r="B66" s="3"/>
      <c r="C66" s="3"/>
      <c r="E66" s="3"/>
      <c r="F66" s="3"/>
      <c r="G66" s="3"/>
      <c r="J66" s="3"/>
      <c r="K66" s="3"/>
      <c r="L66" s="3"/>
    </row>
    <row r="67" spans="1:12">
      <c r="A67" s="3"/>
      <c r="B67" s="3"/>
      <c r="C67" s="3"/>
      <c r="E67" s="3"/>
      <c r="F67" s="3"/>
      <c r="G67" s="3"/>
      <c r="J67" s="3"/>
      <c r="K67" s="3"/>
      <c r="L67" s="3"/>
    </row>
    <row r="68" spans="1:12">
      <c r="A68" s="3"/>
      <c r="B68" s="3"/>
      <c r="C68" s="3"/>
      <c r="E68" s="3"/>
      <c r="F68" s="3"/>
      <c r="G68" s="3"/>
      <c r="J68" s="3"/>
      <c r="K68" s="3"/>
      <c r="L68" s="3"/>
    </row>
    <row r="69" spans="1:12">
      <c r="A69" s="3" t="s">
        <v>33</v>
      </c>
      <c r="B69" s="3"/>
      <c r="C69" s="3"/>
      <c r="E69" s="3" t="s">
        <v>33</v>
      </c>
      <c r="F69" s="3"/>
      <c r="G69" s="3"/>
      <c r="J69" s="3" t="s">
        <v>33</v>
      </c>
      <c r="K69" s="3"/>
      <c r="L69" s="3"/>
    </row>
    <row r="71" spans="1:12">
      <c r="A71" s="1" t="s">
        <v>50</v>
      </c>
      <c r="F71" s="1" t="s">
        <v>51</v>
      </c>
      <c r="K71" s="1" t="s">
        <v>52</v>
      </c>
    </row>
    <row r="72" spans="1:12">
      <c r="A72" s="1" t="s">
        <v>1859</v>
      </c>
      <c r="F72" s="1" t="s">
        <v>53</v>
      </c>
      <c r="K72" s="1" t="s">
        <v>54</v>
      </c>
    </row>
    <row r="73" spans="1:12">
      <c r="F73" s="1" t="s">
        <v>55</v>
      </c>
      <c r="K73" s="1" t="s">
        <v>56</v>
      </c>
    </row>
    <row r="74" spans="1:12">
      <c r="F74" s="1" t="s">
        <v>57</v>
      </c>
    </row>
    <row r="76" spans="1:12">
      <c r="A76" s="3"/>
      <c r="B76" s="3"/>
      <c r="C76" s="3" t="s">
        <v>29</v>
      </c>
    </row>
    <row r="77" spans="1:12">
      <c r="A77" s="3"/>
      <c r="B77" s="3"/>
      <c r="C77" s="3"/>
    </row>
    <row r="78" spans="1:12">
      <c r="A78" s="3"/>
      <c r="B78" s="3"/>
      <c r="C78" s="3"/>
    </row>
    <row r="79" spans="1:12">
      <c r="A79" s="3"/>
      <c r="B79" s="3"/>
      <c r="C79" s="3"/>
    </row>
    <row r="80" spans="1:12">
      <c r="A80" s="3"/>
      <c r="B80" s="3"/>
      <c r="C80" s="3"/>
    </row>
    <row r="81" spans="1:8">
      <c r="A81" s="3"/>
      <c r="B81" s="3"/>
      <c r="C81" s="3"/>
    </row>
    <row r="82" spans="1:8">
      <c r="A82" s="3" t="s">
        <v>33</v>
      </c>
      <c r="B82" s="3"/>
      <c r="C82" s="3"/>
    </row>
    <row r="84" spans="1:8">
      <c r="A84" s="1" t="s">
        <v>58</v>
      </c>
    </row>
    <row r="85" spans="1:8">
      <c r="A85" s="1" t="s">
        <v>59</v>
      </c>
    </row>
    <row r="86" spans="1:8">
      <c r="A86" s="1" t="s">
        <v>60</v>
      </c>
    </row>
    <row r="88" spans="1:8" s="4" customFormat="1">
      <c r="A88" s="16" t="s">
        <v>61</v>
      </c>
      <c r="B88" s="16"/>
      <c r="C88" s="16"/>
      <c r="D88" s="16"/>
      <c r="E88" s="16"/>
      <c r="F88" s="16"/>
      <c r="G88" s="16"/>
      <c r="H88" s="16"/>
    </row>
    <row r="89" spans="1:8" s="4" customFormat="1">
      <c r="A89" s="1" t="s">
        <v>62</v>
      </c>
      <c r="B89" s="1"/>
      <c r="C89" s="1"/>
      <c r="D89" s="1"/>
      <c r="E89" s="1"/>
      <c r="F89" s="1"/>
      <c r="G89" s="1"/>
      <c r="H89" s="1"/>
    </row>
    <row r="90" spans="1:8" s="4" customFormat="1">
      <c r="A90" s="1" t="s">
        <v>63</v>
      </c>
      <c r="B90" s="1"/>
      <c r="C90" s="1"/>
      <c r="D90" s="1"/>
      <c r="E90" s="1"/>
      <c r="F90" s="1"/>
      <c r="G90" s="1"/>
      <c r="H90" s="1"/>
    </row>
    <row r="91" spans="1:8">
      <c r="A91" s="1" t="s">
        <v>64</v>
      </c>
      <c r="E91" s="1" t="s">
        <v>65</v>
      </c>
      <c r="F91" s="1" t="s">
        <v>66</v>
      </c>
    </row>
    <row r="92" spans="1:8">
      <c r="A92" s="1" t="s">
        <v>67</v>
      </c>
      <c r="E92" s="1" t="s">
        <v>68</v>
      </c>
      <c r="F92" s="1" t="s">
        <v>69</v>
      </c>
    </row>
    <row r="93" spans="1:8">
      <c r="A93" s="1" t="s">
        <v>70</v>
      </c>
      <c r="E93" s="1" t="s">
        <v>71</v>
      </c>
      <c r="F93" s="1" t="s">
        <v>72</v>
      </c>
    </row>
    <row r="94" spans="1:8">
      <c r="A94" s="1" t="s">
        <v>73</v>
      </c>
      <c r="E94" s="1" t="s">
        <v>74</v>
      </c>
      <c r="F94" s="1" t="s">
        <v>75</v>
      </c>
    </row>
    <row r="95" spans="1:8">
      <c r="A95" s="1" t="s">
        <v>76</v>
      </c>
      <c r="E95" s="1" t="s">
        <v>77</v>
      </c>
      <c r="F95" s="1" t="s">
        <v>78</v>
      </c>
    </row>
    <row r="96" spans="1:8">
      <c r="A96" s="1" t="s">
        <v>79</v>
      </c>
      <c r="E96" s="1" t="s">
        <v>80</v>
      </c>
      <c r="F96" s="1" t="s">
        <v>81</v>
      </c>
    </row>
    <row r="98" spans="1:8">
      <c r="A98" s="1" t="s">
        <v>82</v>
      </c>
    </row>
    <row r="99" spans="1:8">
      <c r="A99" s="1" t="s">
        <v>83</v>
      </c>
    </row>
    <row r="100" spans="1:8">
      <c r="A100" s="3" t="s">
        <v>30</v>
      </c>
      <c r="B100" s="1" t="s">
        <v>84</v>
      </c>
    </row>
    <row r="101" spans="1:8">
      <c r="A101" s="3" t="s">
        <v>85</v>
      </c>
      <c r="B101" s="1" t="s">
        <v>86</v>
      </c>
    </row>
    <row r="102" spans="1:8">
      <c r="A102" s="3" t="s">
        <v>35</v>
      </c>
      <c r="B102" s="1" t="s">
        <v>87</v>
      </c>
    </row>
    <row r="103" spans="1:8">
      <c r="A103" s="3" t="s">
        <v>88</v>
      </c>
      <c r="B103" s="1" t="s">
        <v>89</v>
      </c>
    </row>
    <row r="104" spans="1:8">
      <c r="A104" s="3" t="s">
        <v>90</v>
      </c>
      <c r="B104" s="1" t="s">
        <v>91</v>
      </c>
    </row>
    <row r="105" spans="1:8">
      <c r="A105" s="3" t="s">
        <v>92</v>
      </c>
      <c r="B105" s="1" t="s">
        <v>93</v>
      </c>
    </row>
    <row r="107" spans="1:8">
      <c r="A107" s="16" t="s">
        <v>94</v>
      </c>
      <c r="B107" s="2"/>
      <c r="C107" s="2"/>
      <c r="D107" s="2"/>
      <c r="E107" s="2"/>
      <c r="F107" s="2"/>
      <c r="G107" s="2"/>
      <c r="H107" s="2"/>
    </row>
    <row r="108" spans="1:8">
      <c r="A108" s="1" t="s">
        <v>95</v>
      </c>
      <c r="F108" s="1" t="s">
        <v>3007</v>
      </c>
      <c r="H108" s="1" t="s">
        <v>3008</v>
      </c>
    </row>
    <row r="109" spans="1:8">
      <c r="F109" s="1" t="s">
        <v>3009</v>
      </c>
      <c r="H109" s="3" t="s">
        <v>3010</v>
      </c>
    </row>
    <row r="110" spans="1:8">
      <c r="A110" s="1" t="s">
        <v>96</v>
      </c>
      <c r="H110" s="3"/>
    </row>
    <row r="112" spans="1:8">
      <c r="A112" s="15" t="s">
        <v>98</v>
      </c>
      <c r="B112" s="15" t="s">
        <v>99</v>
      </c>
      <c r="C112" s="15" t="s">
        <v>100</v>
      </c>
    </row>
    <row r="113" spans="1:6">
      <c r="A113" s="15" t="s">
        <v>101</v>
      </c>
      <c r="B113" s="15">
        <v>0</v>
      </c>
      <c r="C113" s="15">
        <v>150</v>
      </c>
    </row>
    <row r="114" spans="1:6">
      <c r="A114" s="15" t="s">
        <v>102</v>
      </c>
      <c r="B114" s="15">
        <v>100</v>
      </c>
      <c r="C114" s="15">
        <v>100</v>
      </c>
    </row>
    <row r="115" spans="1:6">
      <c r="A115" s="15" t="s">
        <v>103</v>
      </c>
      <c r="B115" s="15">
        <v>160</v>
      </c>
      <c r="C115" s="15">
        <v>40</v>
      </c>
    </row>
    <row r="116" spans="1:6">
      <c r="A116" s="15" t="s">
        <v>104</v>
      </c>
      <c r="B116" s="15">
        <v>170</v>
      </c>
      <c r="C116" s="15">
        <v>0</v>
      </c>
    </row>
    <row r="118" spans="1:6">
      <c r="A118" s="1" t="s">
        <v>105</v>
      </c>
    </row>
    <row r="119" spans="1:6">
      <c r="A119" s="1" t="s">
        <v>106</v>
      </c>
      <c r="E119" s="18"/>
    </row>
    <row r="120" spans="1:6">
      <c r="A120" s="1" t="s">
        <v>108</v>
      </c>
    </row>
    <row r="121" spans="1:6">
      <c r="A121" s="1" t="s">
        <v>109</v>
      </c>
    </row>
    <row r="122" spans="1:6">
      <c r="A122" s="1" t="s">
        <v>118</v>
      </c>
    </row>
    <row r="123" spans="1:6">
      <c r="A123" s="1" t="s">
        <v>110</v>
      </c>
    </row>
    <row r="124" spans="1:6">
      <c r="A124" s="1" t="s">
        <v>1860</v>
      </c>
      <c r="F124" s="1" t="s">
        <v>1862</v>
      </c>
    </row>
    <row r="125" spans="1:6">
      <c r="A125" s="1" t="s">
        <v>111</v>
      </c>
    </row>
    <row r="126" spans="1:6">
      <c r="A126" s="1" t="s">
        <v>1861</v>
      </c>
      <c r="F126" s="1" t="s">
        <v>1863</v>
      </c>
    </row>
    <row r="127" spans="1:6">
      <c r="A127" s="1" t="s">
        <v>113</v>
      </c>
      <c r="F127" s="1" t="s">
        <v>1864</v>
      </c>
    </row>
    <row r="128" spans="1:6">
      <c r="A128" s="1" t="s">
        <v>114</v>
      </c>
    </row>
    <row r="129" spans="1:6">
      <c r="F129" s="1" t="s">
        <v>1865</v>
      </c>
    </row>
    <row r="131" spans="1:6">
      <c r="F131" s="1" t="s">
        <v>1866</v>
      </c>
    </row>
    <row r="132" spans="1:6">
      <c r="A132" s="1" t="s">
        <v>108</v>
      </c>
    </row>
    <row r="133" spans="1:6">
      <c r="A133" s="1" t="s">
        <v>115</v>
      </c>
    </row>
    <row r="134" spans="1:6">
      <c r="A134" s="1" t="s">
        <v>116</v>
      </c>
    </row>
    <row r="135" spans="1:6">
      <c r="D135" s="3" t="s">
        <v>29</v>
      </c>
    </row>
    <row r="136" spans="1:6">
      <c r="D136" s="3" t="s">
        <v>97</v>
      </c>
    </row>
    <row r="145" spans="1:4">
      <c r="A145" s="18" t="s">
        <v>107</v>
      </c>
    </row>
    <row r="148" spans="1:4">
      <c r="A148" s="1" t="s">
        <v>109</v>
      </c>
    </row>
    <row r="149" spans="1:4">
      <c r="A149" s="1" t="s">
        <v>117</v>
      </c>
    </row>
    <row r="150" spans="1:4">
      <c r="D150" s="3" t="s">
        <v>29</v>
      </c>
    </row>
    <row r="151" spans="1:4">
      <c r="D151" s="3" t="s">
        <v>97</v>
      </c>
    </row>
    <row r="160" spans="1:4">
      <c r="A160" s="18" t="s">
        <v>107</v>
      </c>
    </row>
    <row r="163" spans="1:10">
      <c r="A163" s="1" t="s">
        <v>118</v>
      </c>
    </row>
    <row r="164" spans="1:10">
      <c r="A164" s="1" t="s">
        <v>119</v>
      </c>
    </row>
    <row r="165" spans="1:10">
      <c r="F165" s="1" t="s">
        <v>120</v>
      </c>
      <c r="J165" s="1" t="s">
        <v>121</v>
      </c>
    </row>
    <row r="166" spans="1:10">
      <c r="D166" s="3" t="s">
        <v>29</v>
      </c>
      <c r="F166" s="1" t="s">
        <v>122</v>
      </c>
      <c r="J166" s="1" t="s">
        <v>123</v>
      </c>
    </row>
    <row r="167" spans="1:10">
      <c r="D167" s="3" t="s">
        <v>97</v>
      </c>
    </row>
    <row r="168" spans="1:10">
      <c r="F168" s="1" t="s">
        <v>124</v>
      </c>
    </row>
    <row r="169" spans="1:10">
      <c r="J169" s="1" t="s">
        <v>125</v>
      </c>
    </row>
    <row r="173" spans="1:10">
      <c r="F173" s="1" t="s">
        <v>126</v>
      </c>
    </row>
    <row r="174" spans="1:10">
      <c r="F174" s="1" t="s">
        <v>127</v>
      </c>
    </row>
    <row r="175" spans="1:10">
      <c r="F175" s="1" t="s">
        <v>128</v>
      </c>
    </row>
    <row r="176" spans="1:10">
      <c r="A176" s="18" t="s">
        <v>107</v>
      </c>
      <c r="F176" s="1" t="s">
        <v>129</v>
      </c>
    </row>
    <row r="177" spans="1:7">
      <c r="F177" s="1" t="s">
        <v>130</v>
      </c>
    </row>
    <row r="179" spans="1:7">
      <c r="A179" s="1" t="s">
        <v>131</v>
      </c>
    </row>
    <row r="180" spans="1:7">
      <c r="A180" s="1" t="s">
        <v>132</v>
      </c>
    </row>
    <row r="182" spans="1:7">
      <c r="E182" s="451">
        <f>110/160</f>
        <v>0.6875</v>
      </c>
    </row>
    <row r="183" spans="1:7">
      <c r="E183" s="451"/>
    </row>
    <row r="185" spans="1:7">
      <c r="A185" s="1" t="s">
        <v>133</v>
      </c>
    </row>
    <row r="187" spans="1:7">
      <c r="G187" s="1" t="s">
        <v>134</v>
      </c>
    </row>
    <row r="189" spans="1:7">
      <c r="C189" s="19">
        <v>0.5</v>
      </c>
      <c r="G189" s="1" t="s">
        <v>135</v>
      </c>
    </row>
    <row r="191" spans="1:7">
      <c r="A191" s="1" t="s">
        <v>112</v>
      </c>
    </row>
    <row r="192" spans="1:7">
      <c r="A192" s="1" t="s">
        <v>136</v>
      </c>
    </row>
    <row r="193" spans="1:9">
      <c r="A193" s="1" t="s">
        <v>137</v>
      </c>
    </row>
    <row r="194" spans="1:9">
      <c r="A194" s="1" t="s">
        <v>138</v>
      </c>
    </row>
    <row r="196" spans="1:9">
      <c r="D196" s="3" t="s">
        <v>97</v>
      </c>
    </row>
    <row r="197" spans="1:9">
      <c r="F197" s="1" t="s">
        <v>139</v>
      </c>
    </row>
    <row r="198" spans="1:9">
      <c r="F198" s="1" t="s">
        <v>140</v>
      </c>
    </row>
    <row r="200" spans="1:9">
      <c r="H200" s="1" t="s">
        <v>141</v>
      </c>
    </row>
    <row r="202" spans="1:9">
      <c r="F202" s="1" t="s">
        <v>142</v>
      </c>
    </row>
    <row r="203" spans="1:9">
      <c r="G203" s="1">
        <v>70</v>
      </c>
      <c r="H203" s="1" t="s">
        <v>143</v>
      </c>
    </row>
    <row r="205" spans="1:9">
      <c r="A205" s="18" t="s">
        <v>107</v>
      </c>
      <c r="F205" s="16" t="s">
        <v>144</v>
      </c>
      <c r="G205" s="16"/>
      <c r="H205" s="16"/>
      <c r="I205" s="16"/>
    </row>
    <row r="206" spans="1:9">
      <c r="F206" s="16" t="s">
        <v>145</v>
      </c>
      <c r="G206" s="16"/>
      <c r="H206" s="16"/>
      <c r="I206" s="16"/>
    </row>
    <row r="209" spans="1:7">
      <c r="A209" s="1" t="s">
        <v>146</v>
      </c>
    </row>
    <row r="210" spans="1:7">
      <c r="A210" s="1" t="s">
        <v>147</v>
      </c>
    </row>
    <row r="212" spans="1:7">
      <c r="E212" s="19">
        <v>0.7</v>
      </c>
    </row>
    <row r="214" spans="1:7">
      <c r="A214" s="1" t="s">
        <v>114</v>
      </c>
    </row>
    <row r="215" spans="1:7">
      <c r="A215" s="1" t="s">
        <v>148</v>
      </c>
    </row>
    <row r="216" spans="1:7">
      <c r="A216" s="1" t="s">
        <v>149</v>
      </c>
    </row>
    <row r="217" spans="1:7">
      <c r="A217" s="1" t="s">
        <v>150</v>
      </c>
    </row>
    <row r="218" spans="1:7">
      <c r="A218" s="1" t="s">
        <v>151</v>
      </c>
    </row>
    <row r="221" spans="1:7">
      <c r="E221" s="3" t="s">
        <v>97</v>
      </c>
    </row>
    <row r="222" spans="1:7">
      <c r="G222" s="1" t="s">
        <v>152</v>
      </c>
    </row>
    <row r="226" spans="1:9">
      <c r="G226" s="1" t="s">
        <v>153</v>
      </c>
    </row>
    <row r="230" spans="1:9">
      <c r="B230" s="18" t="s">
        <v>107</v>
      </c>
      <c r="G230" s="1" t="s">
        <v>154</v>
      </c>
    </row>
    <row r="231" spans="1:9">
      <c r="G231" s="1" t="s">
        <v>155</v>
      </c>
    </row>
    <row r="232" spans="1:9">
      <c r="G232" s="1" t="s">
        <v>156</v>
      </c>
    </row>
    <row r="234" spans="1:9">
      <c r="G234" s="16" t="s">
        <v>157</v>
      </c>
      <c r="H234" s="16"/>
      <c r="I234" s="16"/>
    </row>
    <row r="235" spans="1:9">
      <c r="G235" s="4"/>
      <c r="H235" s="4"/>
      <c r="I235" s="4"/>
    </row>
    <row r="236" spans="1:9">
      <c r="A236" s="16" t="s">
        <v>1867</v>
      </c>
      <c r="B236" s="2"/>
      <c r="C236" s="2"/>
      <c r="D236" s="2"/>
      <c r="E236" s="2"/>
      <c r="F236" s="2"/>
      <c r="G236" s="2"/>
      <c r="H236" s="2"/>
    </row>
    <row r="239" spans="1:9">
      <c r="I239" s="4" t="s">
        <v>158</v>
      </c>
    </row>
    <row r="240" spans="1:9">
      <c r="I240" s="4" t="s">
        <v>159</v>
      </c>
    </row>
    <row r="242" spans="9:12">
      <c r="L242" s="3" t="s">
        <v>160</v>
      </c>
    </row>
    <row r="243" spans="9:12">
      <c r="L243" s="3" t="s">
        <v>29</v>
      </c>
    </row>
    <row r="256" spans="9:12">
      <c r="I256" s="1" t="s">
        <v>161</v>
      </c>
    </row>
    <row r="257" spans="1:14">
      <c r="I257" s="17" t="s">
        <v>33</v>
      </c>
    </row>
    <row r="259" spans="1:14">
      <c r="I259" s="1" t="s">
        <v>64</v>
      </c>
      <c r="M259" s="1" t="s">
        <v>65</v>
      </c>
      <c r="N259" s="1" t="s">
        <v>66</v>
      </c>
    </row>
    <row r="260" spans="1:14">
      <c r="I260" s="1" t="s">
        <v>67</v>
      </c>
      <c r="M260" s="1" t="s">
        <v>68</v>
      </c>
      <c r="N260" s="1" t="s">
        <v>69</v>
      </c>
    </row>
    <row r="261" spans="1:14">
      <c r="I261" s="1" t="s">
        <v>70</v>
      </c>
      <c r="M261" s="1" t="s">
        <v>71</v>
      </c>
      <c r="N261" s="1" t="s">
        <v>72</v>
      </c>
    </row>
    <row r="262" spans="1:14">
      <c r="I262" s="1" t="s">
        <v>73</v>
      </c>
      <c r="M262" s="1" t="s">
        <v>74</v>
      </c>
      <c r="N262" s="1" t="s">
        <v>75</v>
      </c>
    </row>
    <row r="263" spans="1:14">
      <c r="I263" s="1" t="s">
        <v>76</v>
      </c>
      <c r="M263" s="1" t="s">
        <v>77</v>
      </c>
      <c r="N263" s="1" t="s">
        <v>78</v>
      </c>
    </row>
    <row r="264" spans="1:14">
      <c r="I264" s="1" t="s">
        <v>79</v>
      </c>
      <c r="M264" s="1" t="s">
        <v>80</v>
      </c>
      <c r="N264" s="1" t="s">
        <v>81</v>
      </c>
    </row>
    <row r="265" spans="1:14" ht="51">
      <c r="B265" s="15" t="s">
        <v>162</v>
      </c>
      <c r="C265" s="15" t="s">
        <v>163</v>
      </c>
      <c r="D265" s="20" t="s">
        <v>164</v>
      </c>
      <c r="E265" s="20" t="s">
        <v>165</v>
      </c>
    </row>
    <row r="266" spans="1:14">
      <c r="B266" s="15" t="s">
        <v>166</v>
      </c>
      <c r="C266" s="15" t="s">
        <v>101</v>
      </c>
      <c r="D266" s="15">
        <f>140-0</f>
        <v>140</v>
      </c>
      <c r="E266" s="15">
        <f>D266/200</f>
        <v>0.7</v>
      </c>
    </row>
    <row r="267" spans="1:14">
      <c r="B267" s="15" t="s">
        <v>166</v>
      </c>
      <c r="C267" s="15" t="s">
        <v>103</v>
      </c>
      <c r="D267" s="15">
        <f>140-80</f>
        <v>60</v>
      </c>
      <c r="E267" s="15">
        <f>D267/150</f>
        <v>0.4</v>
      </c>
    </row>
    <row r="268" spans="1:14">
      <c r="B268" s="15" t="s">
        <v>166</v>
      </c>
      <c r="C268" s="15" t="s">
        <v>104</v>
      </c>
      <c r="D268" s="15">
        <f>140-110</f>
        <v>30</v>
      </c>
      <c r="E268" s="21">
        <f>D268/110</f>
        <v>0.27272727272727271</v>
      </c>
    </row>
    <row r="269" spans="1:14">
      <c r="B269" s="15" t="s">
        <v>166</v>
      </c>
      <c r="C269" s="15" t="s">
        <v>167</v>
      </c>
      <c r="D269" s="15">
        <f>140-140</f>
        <v>0</v>
      </c>
      <c r="E269" s="15" t="s">
        <v>168</v>
      </c>
    </row>
    <row r="271" spans="1:14">
      <c r="B271" s="1" t="s">
        <v>169</v>
      </c>
    </row>
    <row r="272" spans="1:14">
      <c r="A272" s="1" t="s">
        <v>170</v>
      </c>
      <c r="B272" s="1" t="s">
        <v>171</v>
      </c>
    </row>
    <row r="273" spans="1:7">
      <c r="B273" s="1" t="s">
        <v>172</v>
      </c>
    </row>
    <row r="274" spans="1:7">
      <c r="B274" s="1" t="s">
        <v>173</v>
      </c>
    </row>
    <row r="275" spans="1:7">
      <c r="B275" s="1" t="s">
        <v>174</v>
      </c>
    </row>
    <row r="276" spans="1:7">
      <c r="B276" s="1" t="s">
        <v>175</v>
      </c>
    </row>
    <row r="277" spans="1:7">
      <c r="A277" s="1" t="s">
        <v>176</v>
      </c>
      <c r="B277" s="1" t="s">
        <v>177</v>
      </c>
    </row>
    <row r="278" spans="1:7">
      <c r="B278" s="1" t="s">
        <v>178</v>
      </c>
      <c r="G278" s="1" t="s">
        <v>179</v>
      </c>
    </row>
    <row r="279" spans="1:7">
      <c r="B279" s="1" t="s">
        <v>180</v>
      </c>
      <c r="G279" s="1" t="s">
        <v>181</v>
      </c>
    </row>
    <row r="281" spans="1:7">
      <c r="A281" s="16" t="s">
        <v>182</v>
      </c>
      <c r="B281" s="16"/>
      <c r="C281" s="2"/>
    </row>
    <row r="282" spans="1:7" ht="51">
      <c r="B282" s="15" t="s">
        <v>162</v>
      </c>
      <c r="C282" s="15" t="s">
        <v>163</v>
      </c>
      <c r="D282" s="20" t="s">
        <v>183</v>
      </c>
      <c r="E282" s="20" t="s">
        <v>1896</v>
      </c>
      <c r="F282" s="20" t="s">
        <v>184</v>
      </c>
    </row>
    <row r="283" spans="1:7">
      <c r="B283" s="15" t="s">
        <v>185</v>
      </c>
      <c r="C283" s="15" t="s">
        <v>101</v>
      </c>
      <c r="D283" s="15">
        <f>200-200</f>
        <v>0</v>
      </c>
      <c r="E283" s="15">
        <v>0</v>
      </c>
      <c r="F283" s="15" t="s">
        <v>168</v>
      </c>
    </row>
    <row r="284" spans="1:7">
      <c r="B284" s="15" t="s">
        <v>185</v>
      </c>
      <c r="C284" s="15" t="s">
        <v>103</v>
      </c>
      <c r="D284" s="15">
        <f>200-150</f>
        <v>50</v>
      </c>
      <c r="E284" s="15">
        <v>80</v>
      </c>
      <c r="F284" s="15">
        <f>D284/80</f>
        <v>0.625</v>
      </c>
    </row>
    <row r="285" spans="1:7">
      <c r="B285" s="15" t="s">
        <v>185</v>
      </c>
      <c r="C285" s="15" t="s">
        <v>104</v>
      </c>
      <c r="D285" s="15">
        <f>200-110</f>
        <v>90</v>
      </c>
      <c r="E285" s="15">
        <v>110</v>
      </c>
      <c r="F285" s="23">
        <f>D285/110</f>
        <v>0.81818181818181823</v>
      </c>
    </row>
    <row r="286" spans="1:7">
      <c r="B286" s="15" t="s">
        <v>185</v>
      </c>
      <c r="C286" s="15" t="s">
        <v>167</v>
      </c>
      <c r="D286" s="15">
        <f>200-0</f>
        <v>200</v>
      </c>
      <c r="E286" s="15">
        <v>140</v>
      </c>
      <c r="F286" s="23">
        <f>D286/140</f>
        <v>1.4285714285714286</v>
      </c>
    </row>
    <row r="288" spans="1:7">
      <c r="A288" s="1" t="s">
        <v>186</v>
      </c>
    </row>
    <row r="290" spans="1:8">
      <c r="A290" s="16" t="s">
        <v>187</v>
      </c>
      <c r="B290" s="2"/>
      <c r="C290" s="2"/>
      <c r="D290" s="2"/>
      <c r="E290" s="2"/>
      <c r="F290" s="2"/>
      <c r="G290" s="2"/>
      <c r="H290" s="2"/>
    </row>
    <row r="291" spans="1:8">
      <c r="A291" s="1" t="s">
        <v>188</v>
      </c>
    </row>
    <row r="292" spans="1:8">
      <c r="A292" s="1" t="s">
        <v>189</v>
      </c>
    </row>
    <row r="293" spans="1:8">
      <c r="A293" s="1" t="s">
        <v>190</v>
      </c>
    </row>
    <row r="295" spans="1:8">
      <c r="A295" s="4" t="s">
        <v>191</v>
      </c>
    </row>
    <row r="296" spans="1:8">
      <c r="A296" s="4" t="s">
        <v>192</v>
      </c>
    </row>
    <row r="298" spans="1:8">
      <c r="A298" s="16" t="s">
        <v>1868</v>
      </c>
      <c r="B298" s="2"/>
      <c r="C298" s="2"/>
      <c r="D298" s="2"/>
      <c r="E298" s="2"/>
      <c r="F298" s="2"/>
      <c r="G298" s="2"/>
      <c r="H298" s="2"/>
    </row>
    <row r="300" spans="1:8">
      <c r="A300" s="237" t="s">
        <v>208</v>
      </c>
      <c r="B300" s="237"/>
      <c r="C300" s="237"/>
      <c r="D300" s="237"/>
      <c r="E300" s="237"/>
      <c r="F300" s="237"/>
      <c r="G300" s="237"/>
      <c r="H300" s="237"/>
    </row>
    <row r="301" spans="1:8">
      <c r="A301" s="1" t="s">
        <v>1869</v>
      </c>
    </row>
    <row r="302" spans="1:8">
      <c r="A302" s="1" t="s">
        <v>1870</v>
      </c>
    </row>
    <row r="303" spans="1:8">
      <c r="A303" s="1" t="s">
        <v>1871</v>
      </c>
    </row>
    <row r="304" spans="1:8">
      <c r="A304" s="1" t="s">
        <v>1872</v>
      </c>
    </row>
    <row r="305" spans="1:12">
      <c r="A305" s="1" t="s">
        <v>1873</v>
      </c>
    </row>
    <row r="306" spans="1:12">
      <c r="A306" s="1" t="s">
        <v>1874</v>
      </c>
    </row>
    <row r="308" spans="1:12">
      <c r="A308" s="237" t="s">
        <v>1367</v>
      </c>
      <c r="B308" s="237"/>
      <c r="C308" s="237"/>
      <c r="D308" s="237"/>
      <c r="E308" s="237"/>
      <c r="F308" s="237"/>
      <c r="G308" s="237"/>
      <c r="H308" s="237"/>
      <c r="J308" s="1" t="s">
        <v>1900</v>
      </c>
    </row>
    <row r="309" spans="1:12">
      <c r="A309" s="1" t="s">
        <v>1878</v>
      </c>
    </row>
    <row r="311" spans="1:12">
      <c r="A311" s="86" t="s">
        <v>1898</v>
      </c>
      <c r="B311" s="86" t="s">
        <v>1899</v>
      </c>
    </row>
    <row r="312" spans="1:12">
      <c r="A312" s="86">
        <v>0</v>
      </c>
      <c r="B312" s="86">
        <v>40</v>
      </c>
      <c r="J312" s="1" t="s">
        <v>1908</v>
      </c>
    </row>
    <row r="313" spans="1:12">
      <c r="A313" s="86">
        <v>10</v>
      </c>
      <c r="B313" s="86">
        <v>30</v>
      </c>
      <c r="J313" s="1" t="s">
        <v>1903</v>
      </c>
    </row>
    <row r="314" spans="1:12">
      <c r="A314" s="86">
        <v>20</v>
      </c>
      <c r="B314" s="86">
        <v>20</v>
      </c>
      <c r="J314" s="1" t="s">
        <v>1904</v>
      </c>
    </row>
    <row r="315" spans="1:12">
      <c r="A315" s="86">
        <v>30</v>
      </c>
      <c r="B315" s="86">
        <v>0</v>
      </c>
      <c r="L315" s="3" t="s">
        <v>1901</v>
      </c>
    </row>
    <row r="317" spans="1:12">
      <c r="A317" s="1" t="s">
        <v>1012</v>
      </c>
    </row>
    <row r="318" spans="1:12">
      <c r="A318" s="1" t="s">
        <v>1897</v>
      </c>
    </row>
    <row r="319" spans="1:12">
      <c r="A319" s="1" t="s">
        <v>1881</v>
      </c>
      <c r="I319" s="1" t="s">
        <v>1905</v>
      </c>
    </row>
    <row r="320" spans="1:12">
      <c r="A320" s="1" t="s">
        <v>1882</v>
      </c>
      <c r="I320" s="1" t="s">
        <v>1906</v>
      </c>
      <c r="J320" s="1" t="s">
        <v>1902</v>
      </c>
    </row>
    <row r="321" spans="1:10">
      <c r="A321" s="1" t="s">
        <v>1883</v>
      </c>
      <c r="I321" s="1" t="s">
        <v>1907</v>
      </c>
    </row>
    <row r="322" spans="1:10">
      <c r="A322" s="1" t="s">
        <v>1884</v>
      </c>
    </row>
    <row r="323" spans="1:10">
      <c r="J323" s="1" t="s">
        <v>1909</v>
      </c>
    </row>
    <row r="325" spans="1:10">
      <c r="J325" s="1" t="s">
        <v>1914</v>
      </c>
    </row>
    <row r="326" spans="1:10">
      <c r="J326" s="1" t="s">
        <v>1910</v>
      </c>
    </row>
    <row r="327" spans="1:10">
      <c r="J327" s="1" t="s">
        <v>1911</v>
      </c>
    </row>
    <row r="328" spans="1:10">
      <c r="J328" s="1" t="s">
        <v>1912</v>
      </c>
    </row>
    <row r="329" spans="1:10">
      <c r="J329" s="1" t="s">
        <v>1913</v>
      </c>
    </row>
    <row r="331" spans="1:10">
      <c r="A331" s="237" t="s">
        <v>1381</v>
      </c>
      <c r="B331" s="237"/>
      <c r="C331" s="237"/>
      <c r="D331" s="237"/>
      <c r="E331" s="237"/>
      <c r="F331" s="237" t="s">
        <v>1885</v>
      </c>
      <c r="G331" s="237"/>
      <c r="H331" s="237"/>
    </row>
    <row r="332" spans="1:10">
      <c r="A332" s="1" t="s">
        <v>1878</v>
      </c>
    </row>
    <row r="333" spans="1:10">
      <c r="J333" s="1" t="s">
        <v>3011</v>
      </c>
    </row>
    <row r="334" spans="1:10">
      <c r="A334" s="86" t="s">
        <v>1879</v>
      </c>
      <c r="B334" s="86" t="s">
        <v>1880</v>
      </c>
      <c r="J334" s="1" t="s">
        <v>3012</v>
      </c>
    </row>
    <row r="335" spans="1:10">
      <c r="A335" s="86">
        <v>0</v>
      </c>
      <c r="B335" s="86">
        <v>40</v>
      </c>
      <c r="J335" s="1" t="s">
        <v>3013</v>
      </c>
    </row>
    <row r="336" spans="1:10">
      <c r="A336" s="86">
        <v>10</v>
      </c>
      <c r="B336" s="86">
        <v>30</v>
      </c>
      <c r="J336" s="1" t="s">
        <v>3014</v>
      </c>
    </row>
    <row r="337" spans="1:11">
      <c r="A337" s="86">
        <v>20</v>
      </c>
      <c r="B337" s="86">
        <v>20</v>
      </c>
      <c r="J337" s="1" t="s">
        <v>3015</v>
      </c>
    </row>
    <row r="338" spans="1:11">
      <c r="A338" s="86">
        <v>30</v>
      </c>
      <c r="B338" s="86">
        <v>0</v>
      </c>
      <c r="J338" s="1" t="s">
        <v>3016</v>
      </c>
    </row>
    <row r="339" spans="1:11">
      <c r="J339" s="1" t="s">
        <v>3017</v>
      </c>
    </row>
    <row r="340" spans="1:11">
      <c r="A340" s="1" t="s">
        <v>1012</v>
      </c>
      <c r="J340" s="1" t="s">
        <v>3018</v>
      </c>
    </row>
    <row r="341" spans="1:11">
      <c r="A341" s="1" t="s">
        <v>1886</v>
      </c>
    </row>
    <row r="342" spans="1:11">
      <c r="A342" s="1" t="s">
        <v>1887</v>
      </c>
    </row>
    <row r="343" spans="1:11">
      <c r="A343" s="1" t="s">
        <v>1888</v>
      </c>
      <c r="K343" s="3" t="s">
        <v>1880</v>
      </c>
    </row>
    <row r="344" spans="1:11">
      <c r="A344" s="1" t="s">
        <v>1889</v>
      </c>
      <c r="K344" s="3" t="s">
        <v>1901</v>
      </c>
    </row>
    <row r="347" spans="1:11">
      <c r="A347" s="3" t="s">
        <v>1902</v>
      </c>
      <c r="B347" s="3" t="s">
        <v>1901</v>
      </c>
    </row>
    <row r="348" spans="1:11">
      <c r="A348" s="15" t="s">
        <v>1879</v>
      </c>
      <c r="B348" s="15" t="s">
        <v>1880</v>
      </c>
    </row>
    <row r="349" spans="1:11">
      <c r="A349" s="15">
        <v>0</v>
      </c>
      <c r="B349" s="15">
        <v>40</v>
      </c>
      <c r="C349" s="15" t="s">
        <v>101</v>
      </c>
    </row>
    <row r="350" spans="1:11">
      <c r="A350" s="15">
        <v>10</v>
      </c>
      <c r="B350" s="15">
        <v>30</v>
      </c>
      <c r="C350" s="15" t="s">
        <v>102</v>
      </c>
    </row>
    <row r="351" spans="1:11">
      <c r="A351" s="15">
        <v>20</v>
      </c>
      <c r="B351" s="15">
        <v>20</v>
      </c>
      <c r="C351" s="15" t="s">
        <v>103</v>
      </c>
    </row>
    <row r="352" spans="1:11">
      <c r="A352" s="15">
        <v>30</v>
      </c>
      <c r="B352" s="15">
        <v>0</v>
      </c>
      <c r="C352" s="15" t="s">
        <v>104</v>
      </c>
    </row>
    <row r="356" spans="6:11">
      <c r="F356" s="1" t="s">
        <v>3019</v>
      </c>
    </row>
    <row r="360" spans="6:11">
      <c r="G360" s="53" t="s">
        <v>3020</v>
      </c>
    </row>
    <row r="362" spans="6:11">
      <c r="G362" s="4" t="s">
        <v>3021</v>
      </c>
    </row>
    <row r="364" spans="6:11">
      <c r="G364" s="53" t="s">
        <v>3025</v>
      </c>
    </row>
    <row r="366" spans="6:11">
      <c r="K366" s="3" t="s">
        <v>1880</v>
      </c>
    </row>
    <row r="367" spans="6:11">
      <c r="K367" s="3" t="s">
        <v>1901</v>
      </c>
    </row>
    <row r="379" spans="6:6">
      <c r="F379" s="1" t="s">
        <v>3019</v>
      </c>
    </row>
    <row r="387" spans="7:12">
      <c r="G387" s="1" t="s">
        <v>3022</v>
      </c>
    </row>
    <row r="388" spans="7:12">
      <c r="G388" s="1" t="s">
        <v>3023</v>
      </c>
    </row>
    <row r="392" spans="7:12">
      <c r="G392" s="1" t="s">
        <v>3024</v>
      </c>
    </row>
    <row r="395" spans="7:12">
      <c r="G395" s="4" t="s">
        <v>1888</v>
      </c>
      <c r="K395" s="1" t="s">
        <v>3036</v>
      </c>
    </row>
    <row r="397" spans="7:12">
      <c r="L397" s="3" t="s">
        <v>1880</v>
      </c>
    </row>
    <row r="398" spans="7:12">
      <c r="L398" s="3" t="s">
        <v>1901</v>
      </c>
    </row>
    <row r="410" spans="7:7">
      <c r="G410" s="1" t="s">
        <v>3019</v>
      </c>
    </row>
    <row r="418" spans="7:12">
      <c r="G418" s="1" t="s">
        <v>3026</v>
      </c>
    </row>
    <row r="419" spans="7:12">
      <c r="G419" s="1" t="s">
        <v>3027</v>
      </c>
    </row>
    <row r="420" spans="7:12">
      <c r="G420" s="1" t="s">
        <v>3028</v>
      </c>
    </row>
    <row r="421" spans="7:12">
      <c r="G421" s="1" t="s">
        <v>3029</v>
      </c>
    </row>
    <row r="423" spans="7:12">
      <c r="G423" s="1" t="s">
        <v>3030</v>
      </c>
    </row>
    <row r="426" spans="7:12">
      <c r="G426" s="4" t="s">
        <v>1886</v>
      </c>
      <c r="K426" s="16" t="s">
        <v>3039</v>
      </c>
      <c r="L426" s="2"/>
    </row>
    <row r="428" spans="7:12">
      <c r="L428" s="3" t="s">
        <v>1880</v>
      </c>
    </row>
    <row r="429" spans="7:12">
      <c r="L429" s="3" t="s">
        <v>1901</v>
      </c>
    </row>
    <row r="441" spans="7:7">
      <c r="G441" s="1" t="s">
        <v>3019</v>
      </c>
    </row>
    <row r="449" spans="7:7">
      <c r="G449" s="1" t="s">
        <v>3026</v>
      </c>
    </row>
    <row r="450" spans="7:7">
      <c r="G450" s="1" t="s">
        <v>3027</v>
      </c>
    </row>
    <row r="451" spans="7:7">
      <c r="G451" s="1" t="s">
        <v>3028</v>
      </c>
    </row>
    <row r="452" spans="7:7">
      <c r="G452" s="1" t="s">
        <v>3029</v>
      </c>
    </row>
    <row r="454" spans="7:7">
      <c r="G454" s="1" t="s">
        <v>3030</v>
      </c>
    </row>
    <row r="457" spans="7:7">
      <c r="G457" s="1" t="s">
        <v>3031</v>
      </c>
    </row>
    <row r="459" spans="7:7">
      <c r="G459" s="1" t="s">
        <v>3032</v>
      </c>
    </row>
    <row r="460" spans="7:7">
      <c r="G460" s="1" t="s">
        <v>3033</v>
      </c>
    </row>
    <row r="461" spans="7:7">
      <c r="G461" s="1" t="s">
        <v>3034</v>
      </c>
    </row>
    <row r="462" spans="7:7">
      <c r="G462" s="1" t="s">
        <v>3037</v>
      </c>
    </row>
    <row r="464" spans="7:7">
      <c r="G464" s="1" t="s">
        <v>3035</v>
      </c>
    </row>
    <row r="468" spans="1:9">
      <c r="G468" s="1" t="s">
        <v>3038</v>
      </c>
    </row>
    <row r="470" spans="1:9">
      <c r="A470" s="237" t="s">
        <v>1399</v>
      </c>
      <c r="B470" s="237"/>
      <c r="C470" s="237"/>
      <c r="D470" s="237"/>
      <c r="E470" s="237"/>
      <c r="F470" s="237" t="s">
        <v>1890</v>
      </c>
      <c r="G470" s="237"/>
      <c r="H470" s="237"/>
    </row>
    <row r="471" spans="1:9">
      <c r="A471" s="1" t="s">
        <v>1878</v>
      </c>
    </row>
    <row r="472" spans="1:9">
      <c r="F472" s="17" t="s">
        <v>3041</v>
      </c>
    </row>
    <row r="473" spans="1:9">
      <c r="A473" s="86" t="s">
        <v>3019</v>
      </c>
      <c r="B473" s="86" t="s">
        <v>3040</v>
      </c>
      <c r="C473" s="15" t="s">
        <v>163</v>
      </c>
      <c r="F473" s="452" t="s">
        <v>3042</v>
      </c>
      <c r="G473" s="452"/>
      <c r="H473" s="452"/>
      <c r="I473" s="452"/>
    </row>
    <row r="474" spans="1:9">
      <c r="A474" s="86">
        <v>0</v>
      </c>
      <c r="B474" s="86">
        <v>40</v>
      </c>
      <c r="C474" s="15" t="s">
        <v>101</v>
      </c>
      <c r="F474" s="17" t="s">
        <v>3043</v>
      </c>
    </row>
    <row r="475" spans="1:9">
      <c r="A475" s="86">
        <v>10</v>
      </c>
      <c r="B475" s="86">
        <v>30</v>
      </c>
      <c r="C475" s="15" t="s">
        <v>102</v>
      </c>
      <c r="F475" s="1" t="s">
        <v>3045</v>
      </c>
    </row>
    <row r="476" spans="1:9">
      <c r="A476" s="86">
        <v>20</v>
      </c>
      <c r="B476" s="86">
        <v>20</v>
      </c>
      <c r="C476" s="15" t="s">
        <v>103</v>
      </c>
      <c r="F476" s="1" t="s">
        <v>3044</v>
      </c>
    </row>
    <row r="477" spans="1:9">
      <c r="A477" s="86">
        <v>30</v>
      </c>
      <c r="B477" s="86">
        <v>0</v>
      </c>
      <c r="C477" s="15" t="s">
        <v>104</v>
      </c>
    </row>
    <row r="479" spans="1:9">
      <c r="A479" s="1" t="s">
        <v>1012</v>
      </c>
    </row>
    <row r="480" spans="1:9">
      <c r="A480" s="1" t="s">
        <v>1891</v>
      </c>
    </row>
    <row r="481" spans="1:6">
      <c r="A481" s="1" t="s">
        <v>1892</v>
      </c>
    </row>
    <row r="482" spans="1:6">
      <c r="A482" s="1" t="s">
        <v>1893</v>
      </c>
    </row>
    <row r="483" spans="1:6">
      <c r="A483" s="1" t="s">
        <v>1894</v>
      </c>
    </row>
    <row r="490" spans="1:6">
      <c r="F490" s="4" t="s">
        <v>3046</v>
      </c>
    </row>
    <row r="491" spans="1:6">
      <c r="F491" s="1" t="s">
        <v>3047</v>
      </c>
    </row>
    <row r="492" spans="1:6">
      <c r="F492" s="1" t="s">
        <v>3048</v>
      </c>
    </row>
    <row r="493" spans="1:6">
      <c r="F493" s="1" t="s">
        <v>3049</v>
      </c>
    </row>
    <row r="494" spans="1:6">
      <c r="F494" s="1" t="s">
        <v>3050</v>
      </c>
    </row>
    <row r="496" spans="1:6">
      <c r="F496" s="1" t="s">
        <v>3051</v>
      </c>
    </row>
    <row r="497" spans="6:6">
      <c r="F497" s="1" t="s">
        <v>3052</v>
      </c>
    </row>
    <row r="498" spans="6:6">
      <c r="F498" s="1" t="s">
        <v>3053</v>
      </c>
    </row>
    <row r="499" spans="6:6">
      <c r="F499" s="1" t="s">
        <v>3054</v>
      </c>
    </row>
    <row r="514" spans="1:4">
      <c r="A514" s="238" t="s">
        <v>1895</v>
      </c>
      <c r="B514" s="22"/>
      <c r="C514" s="22"/>
      <c r="D514" s="22"/>
    </row>
    <row r="515" spans="1:4">
      <c r="A515" s="86" t="s">
        <v>1875</v>
      </c>
      <c r="B515" s="86" t="s">
        <v>1876</v>
      </c>
    </row>
    <row r="516" spans="1:4">
      <c r="A516" s="86">
        <v>1</v>
      </c>
      <c r="B516" s="86" t="s">
        <v>1877</v>
      </c>
    </row>
    <row r="517" spans="1:4">
      <c r="A517" s="86">
        <v>2</v>
      </c>
      <c r="B517" s="86" t="s">
        <v>215</v>
      </c>
    </row>
    <row r="518" spans="1:4">
      <c r="A518" s="86">
        <v>3</v>
      </c>
      <c r="B518" s="86" t="s">
        <v>213</v>
      </c>
    </row>
    <row r="519" spans="1:4">
      <c r="A519" s="86">
        <v>4</v>
      </c>
      <c r="B519" s="86" t="s">
        <v>213</v>
      </c>
    </row>
  </sheetData>
  <mergeCells count="2">
    <mergeCell ref="E182:E183"/>
    <mergeCell ref="F473:I473"/>
  </mergeCells>
  <pageMargins left="0.7" right="0.7" top="0.75" bottom="0.75" header="0.3" footer="0.3"/>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823D72-2A27-9F46-B297-1C6CEDE5F781}">
  <dimension ref="A1:P393"/>
  <sheetViews>
    <sheetView showGridLines="0" rightToLeft="1" topLeftCell="A383" zoomScale="120" zoomScaleNormal="120" workbookViewId="0">
      <selection activeCell="J373" sqref="J373:K378"/>
    </sheetView>
  </sheetViews>
  <sheetFormatPr baseColWidth="10" defaultRowHeight="16"/>
  <cols>
    <col min="1" max="16384" width="10.83203125" style="1"/>
  </cols>
  <sheetData>
    <row r="1" spans="1:12">
      <c r="A1" s="496" t="s">
        <v>4896</v>
      </c>
      <c r="B1" s="496"/>
      <c r="C1" s="496"/>
      <c r="D1" s="496"/>
      <c r="E1" s="496"/>
      <c r="F1" s="496"/>
      <c r="G1" s="496"/>
      <c r="H1" s="496"/>
    </row>
    <row r="4" spans="1:12">
      <c r="I4" s="1" t="s">
        <v>4897</v>
      </c>
    </row>
    <row r="5" spans="1:12">
      <c r="I5" s="1" t="s">
        <v>4898</v>
      </c>
    </row>
    <row r="6" spans="1:12">
      <c r="I6" s="4" t="s">
        <v>4927</v>
      </c>
    </row>
    <row r="7" spans="1:12">
      <c r="I7" s="1" t="s">
        <v>4899</v>
      </c>
    </row>
    <row r="8" spans="1:12">
      <c r="I8" s="1" t="s">
        <v>4900</v>
      </c>
    </row>
    <row r="9" spans="1:12">
      <c r="I9" s="1" t="s">
        <v>4901</v>
      </c>
    </row>
    <row r="10" spans="1:12">
      <c r="K10" s="3" t="s">
        <v>3261</v>
      </c>
      <c r="L10" s="3" t="s">
        <v>3262</v>
      </c>
    </row>
    <row r="11" spans="1:12">
      <c r="J11" s="24" t="s">
        <v>4902</v>
      </c>
      <c r="K11" s="24" t="s">
        <v>2100</v>
      </c>
      <c r="L11" s="24" t="s">
        <v>2101</v>
      </c>
    </row>
    <row r="12" spans="1:12">
      <c r="I12" s="432" t="s">
        <v>3264</v>
      </c>
      <c r="J12" s="433">
        <v>50</v>
      </c>
      <c r="K12" s="433">
        <f>J12/1</f>
        <v>50</v>
      </c>
      <c r="L12" s="433">
        <f>J12/0.5</f>
        <v>100</v>
      </c>
    </row>
    <row r="13" spans="1:12">
      <c r="I13" s="434" t="s">
        <v>3265</v>
      </c>
      <c r="J13" s="355">
        <v>160</v>
      </c>
      <c r="K13" s="355">
        <f>J13/1</f>
        <v>160</v>
      </c>
      <c r="L13" s="355">
        <f>J13/2</f>
        <v>80</v>
      </c>
    </row>
    <row r="14" spans="1:12">
      <c r="A14" s="1" t="s">
        <v>4907</v>
      </c>
      <c r="F14" s="3" t="s">
        <v>3262</v>
      </c>
    </row>
    <row r="15" spans="1:12">
      <c r="A15" s="1" t="s">
        <v>4908</v>
      </c>
      <c r="F15" s="3" t="s">
        <v>1901</v>
      </c>
      <c r="I15" s="1" t="s">
        <v>4903</v>
      </c>
    </row>
    <row r="16" spans="1:12">
      <c r="A16" s="1" t="s">
        <v>4909</v>
      </c>
      <c r="I16" s="1" t="s">
        <v>4904</v>
      </c>
    </row>
    <row r="17" spans="1:9">
      <c r="A17" s="1" t="s">
        <v>4910</v>
      </c>
    </row>
    <row r="18" spans="1:9">
      <c r="A18" s="1" t="s">
        <v>4911</v>
      </c>
    </row>
    <row r="19" spans="1:9">
      <c r="A19" s="1" t="s">
        <v>4912</v>
      </c>
    </row>
    <row r="20" spans="1:9">
      <c r="A20" s="1" t="s">
        <v>4913</v>
      </c>
    </row>
    <row r="21" spans="1:9">
      <c r="A21" s="1" t="s">
        <v>4914</v>
      </c>
    </row>
    <row r="22" spans="1:9">
      <c r="A22" s="1" t="s">
        <v>4915</v>
      </c>
    </row>
    <row r="23" spans="1:9">
      <c r="A23" s="4" t="s">
        <v>4916</v>
      </c>
      <c r="I23" s="1" t="s">
        <v>4905</v>
      </c>
    </row>
    <row r="24" spans="1:9">
      <c r="I24" s="1" t="s">
        <v>4906</v>
      </c>
    </row>
    <row r="25" spans="1:9">
      <c r="B25" s="1" t="s">
        <v>3261</v>
      </c>
      <c r="C25" s="17" t="s">
        <v>1902</v>
      </c>
    </row>
    <row r="29" spans="1:9">
      <c r="A29" s="1" t="s">
        <v>4917</v>
      </c>
    </row>
    <row r="30" spans="1:9">
      <c r="A30" s="1" t="s">
        <v>4918</v>
      </c>
    </row>
    <row r="31" spans="1:9">
      <c r="A31" s="1" t="s">
        <v>4919</v>
      </c>
    </row>
    <row r="32" spans="1:9">
      <c r="F32" s="22" t="s">
        <v>3264</v>
      </c>
      <c r="G32" s="22" t="s">
        <v>4921</v>
      </c>
    </row>
    <row r="33" spans="2:12">
      <c r="B33" s="1" t="s">
        <v>4920</v>
      </c>
      <c r="F33" s="1">
        <f>70*0.5</f>
        <v>35</v>
      </c>
      <c r="G33" s="1">
        <f>70*2</f>
        <v>140</v>
      </c>
    </row>
    <row r="34" spans="2:12">
      <c r="B34" s="1" t="s">
        <v>4922</v>
      </c>
      <c r="F34" s="1">
        <v>15</v>
      </c>
      <c r="G34" s="1">
        <v>15</v>
      </c>
    </row>
    <row r="35" spans="2:12">
      <c r="B35" s="1" t="s">
        <v>4923</v>
      </c>
      <c r="F35" s="121">
        <f>F33+F34</f>
        <v>50</v>
      </c>
      <c r="G35" s="121">
        <f>G33+G34</f>
        <v>155</v>
      </c>
    </row>
    <row r="37" spans="2:12">
      <c r="B37" s="1" t="s">
        <v>4924</v>
      </c>
      <c r="F37" s="1">
        <v>50</v>
      </c>
      <c r="G37" s="1">
        <v>160</v>
      </c>
    </row>
    <row r="39" spans="2:12">
      <c r="B39" s="1" t="s">
        <v>4925</v>
      </c>
      <c r="F39" s="1">
        <f>F37-F35</f>
        <v>0</v>
      </c>
      <c r="G39" s="2">
        <f>G37-G35</f>
        <v>5</v>
      </c>
      <c r="H39" s="2"/>
    </row>
    <row r="40" spans="2:12">
      <c r="G40" s="2" t="s">
        <v>4926</v>
      </c>
      <c r="H40" s="2"/>
    </row>
    <row r="41" spans="2:12">
      <c r="G41" s="2" t="s">
        <v>3692</v>
      </c>
      <c r="H41" s="2"/>
    </row>
    <row r="45" spans="2:12">
      <c r="I45" s="1" t="s">
        <v>4928</v>
      </c>
    </row>
    <row r="46" spans="2:12">
      <c r="J46" s="3" t="s">
        <v>4931</v>
      </c>
      <c r="K46" s="3" t="s">
        <v>4929</v>
      </c>
      <c r="L46" s="3" t="s">
        <v>4930</v>
      </c>
    </row>
    <row r="47" spans="2:12">
      <c r="I47" s="1" t="s">
        <v>3215</v>
      </c>
      <c r="J47" s="24" t="s">
        <v>4932</v>
      </c>
      <c r="K47" s="24" t="s">
        <v>2100</v>
      </c>
      <c r="L47" s="24" t="s">
        <v>2101</v>
      </c>
    </row>
    <row r="48" spans="2:12">
      <c r="I48" s="432" t="s">
        <v>487</v>
      </c>
      <c r="J48" s="433">
        <v>400</v>
      </c>
      <c r="K48" s="433">
        <f>J48/4</f>
        <v>100</v>
      </c>
      <c r="L48" s="433">
        <f>400/8</f>
        <v>50</v>
      </c>
    </row>
    <row r="49" spans="2:12">
      <c r="I49" s="434" t="s">
        <v>488</v>
      </c>
      <c r="J49" s="355">
        <v>640</v>
      </c>
      <c r="K49" s="355">
        <f>J49/1</f>
        <v>640</v>
      </c>
      <c r="L49" s="355">
        <f>640/2</f>
        <v>320</v>
      </c>
    </row>
    <row r="58" spans="2:12">
      <c r="L58" s="3" t="s">
        <v>3262</v>
      </c>
    </row>
    <row r="59" spans="2:12">
      <c r="B59" s="1" t="s">
        <v>4933</v>
      </c>
      <c r="L59" s="3" t="s">
        <v>1901</v>
      </c>
    </row>
    <row r="60" spans="2:12">
      <c r="B60" s="1" t="s">
        <v>4934</v>
      </c>
    </row>
    <row r="61" spans="2:12">
      <c r="B61" s="1" t="s">
        <v>4935</v>
      </c>
    </row>
    <row r="62" spans="2:12">
      <c r="B62" s="1" t="s">
        <v>4936</v>
      </c>
    </row>
    <row r="63" spans="2:12">
      <c r="B63" s="4" t="s">
        <v>4940</v>
      </c>
    </row>
    <row r="64" spans="2:12">
      <c r="B64" s="1" t="s">
        <v>4939</v>
      </c>
    </row>
    <row r="65" spans="2:13">
      <c r="B65" s="1" t="s">
        <v>4938</v>
      </c>
      <c r="F65" s="1" t="s">
        <v>4937</v>
      </c>
    </row>
    <row r="69" spans="2:13">
      <c r="I69" s="17" t="s">
        <v>1902</v>
      </c>
    </row>
    <row r="73" spans="2:13">
      <c r="H73" s="1" t="s">
        <v>4941</v>
      </c>
    </row>
    <row r="74" spans="2:13">
      <c r="H74" s="1" t="s">
        <v>4942</v>
      </c>
    </row>
    <row r="75" spans="2:13">
      <c r="H75" s="1" t="s">
        <v>4943</v>
      </c>
    </row>
    <row r="76" spans="2:13">
      <c r="H76" s="1" t="s">
        <v>4944</v>
      </c>
    </row>
    <row r="77" spans="2:13">
      <c r="H77" s="1" t="s">
        <v>4945</v>
      </c>
    </row>
    <row r="78" spans="2:13">
      <c r="K78" s="3" t="s">
        <v>224</v>
      </c>
      <c r="L78" s="435" t="s">
        <v>224</v>
      </c>
    </row>
    <row r="79" spans="2:13">
      <c r="H79" s="3"/>
      <c r="I79" s="3" t="s">
        <v>4947</v>
      </c>
      <c r="J79" s="3" t="s">
        <v>4948</v>
      </c>
      <c r="K79" s="3" t="s">
        <v>4949</v>
      </c>
      <c r="L79" s="436" t="s">
        <v>4950</v>
      </c>
    </row>
    <row r="80" spans="2:13">
      <c r="H80" s="24" t="s">
        <v>4946</v>
      </c>
      <c r="I80" s="24" t="s">
        <v>1902</v>
      </c>
      <c r="J80" s="24" t="s">
        <v>1901</v>
      </c>
      <c r="K80" s="24" t="s">
        <v>3137</v>
      </c>
      <c r="L80" s="389" t="s">
        <v>4951</v>
      </c>
      <c r="M80" s="22"/>
    </row>
    <row r="81" spans="8:12">
      <c r="H81" s="3" t="s">
        <v>213</v>
      </c>
      <c r="I81" s="3">
        <v>10</v>
      </c>
      <c r="J81" s="3">
        <v>5</v>
      </c>
      <c r="K81" s="3">
        <f>J81/I81</f>
        <v>0.5</v>
      </c>
      <c r="L81" s="3">
        <f>1/K81</f>
        <v>2</v>
      </c>
    </row>
    <row r="82" spans="8:12">
      <c r="H82" s="3" t="s">
        <v>214</v>
      </c>
      <c r="I82" s="3">
        <v>2</v>
      </c>
      <c r="J82" s="3">
        <v>8</v>
      </c>
      <c r="K82" s="3">
        <f t="shared" ref="K82:K84" si="0">J82/I82</f>
        <v>4</v>
      </c>
      <c r="L82" s="3">
        <f t="shared" ref="L82:L84" si="1">1/K82</f>
        <v>0.25</v>
      </c>
    </row>
    <row r="83" spans="8:12">
      <c r="H83" s="3" t="s">
        <v>215</v>
      </c>
      <c r="I83" s="3">
        <v>4</v>
      </c>
      <c r="J83" s="3">
        <v>4</v>
      </c>
      <c r="K83" s="3">
        <f t="shared" si="0"/>
        <v>1</v>
      </c>
      <c r="L83" s="19">
        <f t="shared" si="1"/>
        <v>1</v>
      </c>
    </row>
    <row r="84" spans="8:12">
      <c r="H84" s="3" t="s">
        <v>185</v>
      </c>
      <c r="I84" s="3">
        <v>4</v>
      </c>
      <c r="J84" s="3">
        <v>8</v>
      </c>
      <c r="K84" s="3">
        <f t="shared" si="0"/>
        <v>2</v>
      </c>
      <c r="L84" s="3">
        <f t="shared" si="1"/>
        <v>0.5</v>
      </c>
    </row>
    <row r="86" spans="8:12">
      <c r="H86" s="1" t="s">
        <v>4952</v>
      </c>
    </row>
    <row r="87" spans="8:12">
      <c r="H87" s="1" t="s">
        <v>4953</v>
      </c>
    </row>
    <row r="88" spans="8:12">
      <c r="H88" s="1" t="s">
        <v>4954</v>
      </c>
    </row>
    <row r="89" spans="8:12">
      <c r="H89" s="1" t="s">
        <v>4955</v>
      </c>
    </row>
    <row r="90" spans="8:12">
      <c r="H90" s="1" t="s">
        <v>4956</v>
      </c>
    </row>
    <row r="91" spans="8:12">
      <c r="H91" s="1" t="s">
        <v>4957</v>
      </c>
    </row>
    <row r="92" spans="8:12">
      <c r="H92" s="1" t="s">
        <v>4958</v>
      </c>
    </row>
    <row r="93" spans="8:12">
      <c r="H93" s="1" t="s">
        <v>4959</v>
      </c>
    </row>
    <row r="94" spans="8:12">
      <c r="H94" s="1" t="s">
        <v>4960</v>
      </c>
    </row>
    <row r="95" spans="8:12">
      <c r="H95" s="4" t="s">
        <v>4961</v>
      </c>
    </row>
    <row r="96" spans="8:12">
      <c r="H96" s="4" t="s">
        <v>4962</v>
      </c>
    </row>
    <row r="97" spans="8:8">
      <c r="H97" s="4" t="s">
        <v>1397</v>
      </c>
    </row>
    <row r="115" spans="1:1">
      <c r="A115" s="1" t="s">
        <v>4963</v>
      </c>
    </row>
    <row r="121" spans="1:1">
      <c r="A121" s="1" t="s">
        <v>4964</v>
      </c>
    </row>
    <row r="122" spans="1:1">
      <c r="A122" s="1" t="s">
        <v>4967</v>
      </c>
    </row>
    <row r="125" spans="1:1">
      <c r="A125" s="1" t="s">
        <v>4965</v>
      </c>
    </row>
    <row r="129" spans="1:2">
      <c r="A129" s="1" t="s">
        <v>4966</v>
      </c>
    </row>
    <row r="141" spans="1:2">
      <c r="A141" s="4" t="s">
        <v>4968</v>
      </c>
    </row>
    <row r="142" spans="1:2">
      <c r="B142" s="1" t="s">
        <v>4969</v>
      </c>
    </row>
    <row r="143" spans="1:2">
      <c r="B143" s="1" t="s">
        <v>4970</v>
      </c>
    </row>
    <row r="144" spans="1:2">
      <c r="B144" s="1" t="s">
        <v>4971</v>
      </c>
    </row>
    <row r="145" spans="2:5">
      <c r="B145" s="1" t="s">
        <v>4972</v>
      </c>
    </row>
    <row r="147" spans="2:5">
      <c r="B147" s="1" t="s">
        <v>4973</v>
      </c>
    </row>
    <row r="148" spans="2:5">
      <c r="B148" s="1" t="s">
        <v>4974</v>
      </c>
      <c r="E148" s="1" t="s">
        <v>4975</v>
      </c>
    </row>
    <row r="149" spans="2:5">
      <c r="E149" s="1" t="s">
        <v>4976</v>
      </c>
    </row>
    <row r="151" spans="2:5">
      <c r="B151" s="1" t="s">
        <v>4977</v>
      </c>
    </row>
    <row r="163" spans="1:6">
      <c r="E163" s="438" t="s">
        <v>224</v>
      </c>
      <c r="F163" s="3" t="s">
        <v>224</v>
      </c>
    </row>
    <row r="164" spans="1:6">
      <c r="C164" s="408" t="s">
        <v>4978</v>
      </c>
      <c r="D164" s="408" t="s">
        <v>4979</v>
      </c>
      <c r="E164" s="438" t="s">
        <v>4981</v>
      </c>
      <c r="F164" s="3" t="s">
        <v>4982</v>
      </c>
    </row>
    <row r="165" spans="1:6">
      <c r="B165" s="1" t="s">
        <v>4980</v>
      </c>
      <c r="C165" s="437" t="s">
        <v>1902</v>
      </c>
      <c r="D165" s="437" t="s">
        <v>1901</v>
      </c>
      <c r="E165" s="24" t="s">
        <v>3137</v>
      </c>
      <c r="F165" s="24" t="s">
        <v>3146</v>
      </c>
    </row>
    <row r="166" spans="1:6">
      <c r="B166" s="1" t="s">
        <v>213</v>
      </c>
      <c r="C166" s="3">
        <v>400</v>
      </c>
      <c r="D166" s="3">
        <v>2000</v>
      </c>
      <c r="E166" s="439">
        <f>D166/C166</f>
        <v>5</v>
      </c>
      <c r="F166" s="3">
        <f>C166/D166</f>
        <v>0.2</v>
      </c>
    </row>
    <row r="167" spans="1:6">
      <c r="B167" s="1" t="s">
        <v>214</v>
      </c>
      <c r="C167" s="3">
        <v>400</v>
      </c>
      <c r="D167" s="3">
        <v>4000</v>
      </c>
      <c r="E167" s="433">
        <f>D167/C167</f>
        <v>10</v>
      </c>
      <c r="F167" s="27">
        <f>C167/D167</f>
        <v>0.1</v>
      </c>
    </row>
    <row r="170" spans="1:6">
      <c r="A170" s="440" t="s">
        <v>4983</v>
      </c>
      <c r="B170" s="440"/>
      <c r="C170" s="440"/>
      <c r="D170" s="440"/>
      <c r="E170" s="1" t="s">
        <v>4985</v>
      </c>
    </row>
    <row r="171" spans="1:6">
      <c r="A171" s="1" t="s">
        <v>4984</v>
      </c>
      <c r="E171" s="1" t="s">
        <v>4986</v>
      </c>
    </row>
    <row r="172" spans="1:6">
      <c r="E172" s="1" t="s">
        <v>4987</v>
      </c>
    </row>
    <row r="174" spans="1:6">
      <c r="E174" s="1" t="s">
        <v>4988</v>
      </c>
    </row>
    <row r="175" spans="1:6">
      <c r="E175" s="1" t="s">
        <v>4989</v>
      </c>
    </row>
    <row r="176" spans="1:6">
      <c r="E176" s="1" t="s">
        <v>4990</v>
      </c>
    </row>
    <row r="180" spans="1:14">
      <c r="A180" s="1" t="s">
        <v>4993</v>
      </c>
      <c r="E180" s="1" t="s">
        <v>2608</v>
      </c>
    </row>
    <row r="181" spans="1:14">
      <c r="A181" s="1" t="s">
        <v>4994</v>
      </c>
      <c r="E181" s="1" t="s">
        <v>4991</v>
      </c>
      <c r="G181" s="1">
        <v>400</v>
      </c>
      <c r="H181" s="1" t="s">
        <v>1958</v>
      </c>
    </row>
    <row r="182" spans="1:14">
      <c r="A182" s="1" t="s">
        <v>4995</v>
      </c>
      <c r="E182" s="1" t="s">
        <v>4992</v>
      </c>
      <c r="G182" s="1">
        <v>150</v>
      </c>
      <c r="H182" s="1" t="s">
        <v>1958</v>
      </c>
    </row>
    <row r="183" spans="1:14">
      <c r="A183" s="1" t="s">
        <v>4996</v>
      </c>
      <c r="E183" s="16" t="s">
        <v>4997</v>
      </c>
      <c r="F183" s="16"/>
      <c r="G183" s="16">
        <f>G181-G182</f>
        <v>250</v>
      </c>
      <c r="H183" s="16" t="s">
        <v>1958</v>
      </c>
    </row>
    <row r="185" spans="1:14">
      <c r="A185" s="16" t="s">
        <v>4998</v>
      </c>
      <c r="B185" s="16"/>
      <c r="C185" s="16"/>
      <c r="D185" s="16"/>
      <c r="E185" s="16"/>
      <c r="F185" s="16"/>
      <c r="G185" s="16"/>
      <c r="H185" s="16"/>
      <c r="I185" s="1" t="s">
        <v>4999</v>
      </c>
    </row>
    <row r="186" spans="1:14">
      <c r="H186" s="3"/>
      <c r="I186" s="433"/>
      <c r="J186" s="433"/>
      <c r="K186" s="433" t="s">
        <v>5005</v>
      </c>
      <c r="L186" s="355"/>
      <c r="M186" s="355"/>
      <c r="N186" s="355" t="s">
        <v>5007</v>
      </c>
    </row>
    <row r="187" spans="1:14">
      <c r="H187" s="3"/>
      <c r="I187" s="433"/>
      <c r="J187" s="433"/>
      <c r="K187" s="433" t="s">
        <v>5006</v>
      </c>
      <c r="L187" s="355"/>
      <c r="M187" s="355"/>
      <c r="N187" s="355" t="s">
        <v>5008</v>
      </c>
    </row>
    <row r="188" spans="1:14">
      <c r="H188" s="3"/>
      <c r="I188" s="433" t="s">
        <v>5000</v>
      </c>
      <c r="J188" s="433" t="s">
        <v>776</v>
      </c>
      <c r="K188" s="433" t="s">
        <v>5004</v>
      </c>
      <c r="L188" s="355" t="s">
        <v>5000</v>
      </c>
      <c r="M188" s="355" t="s">
        <v>776</v>
      </c>
      <c r="N188" s="355" t="s">
        <v>5009</v>
      </c>
    </row>
    <row r="189" spans="1:14">
      <c r="H189" s="24" t="s">
        <v>860</v>
      </c>
      <c r="I189" s="442" t="s">
        <v>5001</v>
      </c>
      <c r="J189" s="442" t="s">
        <v>5003</v>
      </c>
      <c r="K189" s="442" t="s">
        <v>1019</v>
      </c>
      <c r="L189" s="443" t="s">
        <v>5002</v>
      </c>
      <c r="M189" s="443" t="s">
        <v>5003</v>
      </c>
      <c r="N189" s="443" t="s">
        <v>1019</v>
      </c>
    </row>
    <row r="190" spans="1:14">
      <c r="H190" s="3" t="s">
        <v>213</v>
      </c>
      <c r="I190" s="3">
        <v>10</v>
      </c>
      <c r="J190" s="407">
        <f>I190</f>
        <v>10</v>
      </c>
      <c r="K190" s="441">
        <f>4*J190</f>
        <v>40</v>
      </c>
      <c r="L190" s="3">
        <v>10</v>
      </c>
      <c r="M190" s="407">
        <f>L190</f>
        <v>10</v>
      </c>
      <c r="N190" s="441">
        <f>M190*5</f>
        <v>50</v>
      </c>
    </row>
    <row r="191" spans="1:14">
      <c r="H191" s="3" t="s">
        <v>214</v>
      </c>
      <c r="I191" s="3">
        <v>16</v>
      </c>
      <c r="J191" s="407">
        <f>I191-I190</f>
        <v>6</v>
      </c>
      <c r="K191" s="441">
        <f t="shared" ref="K191:K193" si="2">4*J191</f>
        <v>24</v>
      </c>
      <c r="L191" s="3">
        <v>16</v>
      </c>
      <c r="M191" s="407">
        <f>L191-L190</f>
        <v>6</v>
      </c>
      <c r="N191" s="441">
        <f t="shared" ref="N191:N193" si="3">M191*5</f>
        <v>30</v>
      </c>
    </row>
    <row r="192" spans="1:14">
      <c r="H192" s="3" t="s">
        <v>215</v>
      </c>
      <c r="I192" s="3">
        <v>21</v>
      </c>
      <c r="J192" s="407">
        <f>I192-I191</f>
        <v>5</v>
      </c>
      <c r="K192" s="441">
        <f t="shared" si="2"/>
        <v>20</v>
      </c>
      <c r="L192" s="3">
        <v>22</v>
      </c>
      <c r="M192" s="407">
        <f t="shared" ref="M192:M193" si="4">L192-L191</f>
        <v>6</v>
      </c>
      <c r="N192" s="441">
        <f t="shared" si="3"/>
        <v>30</v>
      </c>
    </row>
    <row r="193" spans="2:14">
      <c r="H193" s="3" t="s">
        <v>185</v>
      </c>
      <c r="I193" s="3">
        <v>25</v>
      </c>
      <c r="J193" s="407">
        <f>I193-I192</f>
        <v>4</v>
      </c>
      <c r="K193" s="441">
        <f t="shared" si="2"/>
        <v>16</v>
      </c>
      <c r="L193" s="3">
        <v>24</v>
      </c>
      <c r="M193" s="407">
        <f t="shared" si="4"/>
        <v>2</v>
      </c>
      <c r="N193" s="441">
        <f t="shared" si="3"/>
        <v>10</v>
      </c>
    </row>
    <row r="195" spans="2:14">
      <c r="I195" s="1" t="s">
        <v>5010</v>
      </c>
      <c r="L195" s="440" t="s">
        <v>5020</v>
      </c>
      <c r="M195" s="440"/>
      <c r="N195" s="440"/>
    </row>
    <row r="196" spans="2:14">
      <c r="I196" s="1" t="s">
        <v>5011</v>
      </c>
      <c r="L196" s="440" t="s">
        <v>5021</v>
      </c>
      <c r="M196" s="440"/>
      <c r="N196" s="440"/>
    </row>
    <row r="197" spans="2:14">
      <c r="L197" s="440" t="s">
        <v>5022</v>
      </c>
      <c r="M197" s="440"/>
      <c r="N197" s="440"/>
    </row>
    <row r="198" spans="2:14">
      <c r="I198" s="1" t="s">
        <v>5012</v>
      </c>
    </row>
    <row r="199" spans="2:14">
      <c r="I199" s="1" t="s">
        <v>5019</v>
      </c>
    </row>
    <row r="201" spans="2:14">
      <c r="I201" s="1" t="s">
        <v>5013</v>
      </c>
    </row>
    <row r="202" spans="2:14">
      <c r="B202" s="1" t="s">
        <v>5023</v>
      </c>
      <c r="I202" s="1" t="s">
        <v>5014</v>
      </c>
    </row>
    <row r="203" spans="2:14">
      <c r="E203" s="1" t="s">
        <v>5024</v>
      </c>
      <c r="F203" s="1" t="s">
        <v>5024</v>
      </c>
      <c r="K203" s="1" t="s">
        <v>5015</v>
      </c>
      <c r="N203" s="1">
        <v>24</v>
      </c>
    </row>
    <row r="204" spans="2:14">
      <c r="E204" s="1" t="s">
        <v>5025</v>
      </c>
      <c r="F204" s="1" t="s">
        <v>5027</v>
      </c>
      <c r="K204" s="1" t="s">
        <v>5016</v>
      </c>
      <c r="N204" s="444">
        <v>5</v>
      </c>
    </row>
    <row r="205" spans="2:14">
      <c r="E205" s="1" t="s">
        <v>2592</v>
      </c>
      <c r="F205" s="1" t="s">
        <v>5028</v>
      </c>
      <c r="I205" s="1" t="s">
        <v>5017</v>
      </c>
    </row>
    <row r="206" spans="2:14">
      <c r="E206" s="22" t="s">
        <v>5026</v>
      </c>
      <c r="F206" s="22" t="s">
        <v>5029</v>
      </c>
      <c r="K206" s="1" t="s">
        <v>5015</v>
      </c>
      <c r="N206" s="1">
        <f>24-5</f>
        <v>19</v>
      </c>
    </row>
    <row r="207" spans="2:14">
      <c r="B207" s="1" t="s">
        <v>5030</v>
      </c>
      <c r="E207" s="1">
        <f>16*4</f>
        <v>64</v>
      </c>
      <c r="F207" s="1">
        <f>10*4</f>
        <v>40</v>
      </c>
      <c r="K207" s="1" t="s">
        <v>5016</v>
      </c>
      <c r="N207" s="444">
        <v>5</v>
      </c>
    </row>
    <row r="208" spans="2:14">
      <c r="B208" s="1" t="s">
        <v>5031</v>
      </c>
      <c r="E208" s="1">
        <f>2*24</f>
        <v>48</v>
      </c>
      <c r="F208" s="1">
        <v>24</v>
      </c>
      <c r="I208" s="1" t="s">
        <v>5018</v>
      </c>
    </row>
    <row r="209" spans="2:16">
      <c r="B209" s="1" t="s">
        <v>5032</v>
      </c>
      <c r="E209" s="1">
        <f>E207-E208</f>
        <v>16</v>
      </c>
      <c r="F209" s="1">
        <f>F207-F208</f>
        <v>16</v>
      </c>
      <c r="K209" s="1" t="s">
        <v>5015</v>
      </c>
      <c r="N209" s="1">
        <f>19-5</f>
        <v>14</v>
      </c>
    </row>
    <row r="210" spans="2:16">
      <c r="K210" s="1" t="s">
        <v>5016</v>
      </c>
      <c r="N210" s="444">
        <v>5</v>
      </c>
    </row>
    <row r="211" spans="2:16">
      <c r="B211" s="1" t="s">
        <v>5033</v>
      </c>
    </row>
    <row r="212" spans="2:16">
      <c r="B212" s="1" t="s">
        <v>5034</v>
      </c>
    </row>
    <row r="213" spans="2:16">
      <c r="B213" s="1" t="s">
        <v>5035</v>
      </c>
    </row>
    <row r="215" spans="2:16">
      <c r="M215" s="3" t="s">
        <v>5046</v>
      </c>
      <c r="N215" s="3"/>
      <c r="O215" s="3"/>
      <c r="P215" s="3" t="s">
        <v>5047</v>
      </c>
    </row>
    <row r="216" spans="2:16">
      <c r="K216" s="3"/>
      <c r="L216" s="3" t="s">
        <v>776</v>
      </c>
      <c r="M216" s="3" t="s">
        <v>5039</v>
      </c>
      <c r="N216" s="3"/>
      <c r="O216" s="3" t="s">
        <v>776</v>
      </c>
      <c r="P216" s="3" t="s">
        <v>5039</v>
      </c>
    </row>
    <row r="217" spans="2:16">
      <c r="K217" s="3" t="s">
        <v>5036</v>
      </c>
      <c r="L217" s="3" t="s">
        <v>5036</v>
      </c>
      <c r="M217" s="3" t="s">
        <v>5040</v>
      </c>
      <c r="N217" s="3" t="s">
        <v>5043</v>
      </c>
      <c r="O217" s="3" t="s">
        <v>5043</v>
      </c>
      <c r="P217" s="3" t="s">
        <v>5049</v>
      </c>
    </row>
    <row r="218" spans="2:16">
      <c r="J218" s="22" t="s">
        <v>1009</v>
      </c>
      <c r="K218" s="24" t="s">
        <v>5037</v>
      </c>
      <c r="L218" s="24" t="s">
        <v>5038</v>
      </c>
      <c r="M218" s="24" t="s">
        <v>5041</v>
      </c>
      <c r="N218" s="24" t="s">
        <v>5042</v>
      </c>
      <c r="O218" s="24" t="s">
        <v>5044</v>
      </c>
      <c r="P218" s="24" t="s">
        <v>5045</v>
      </c>
    </row>
    <row r="219" spans="2:16">
      <c r="J219" s="3">
        <v>1</v>
      </c>
      <c r="K219" s="3">
        <v>6</v>
      </c>
      <c r="L219" s="445">
        <f>K219</f>
        <v>6</v>
      </c>
      <c r="M219" s="445">
        <f>10*L219</f>
        <v>60</v>
      </c>
      <c r="N219" s="3">
        <v>10</v>
      </c>
      <c r="O219" s="445">
        <f>N219</f>
        <v>10</v>
      </c>
      <c r="P219" s="445">
        <f>O219*8</f>
        <v>80</v>
      </c>
    </row>
    <row r="220" spans="2:16">
      <c r="J220" s="3">
        <v>2</v>
      </c>
      <c r="K220" s="3">
        <v>11</v>
      </c>
      <c r="L220" s="445">
        <f>K220-K219</f>
        <v>5</v>
      </c>
      <c r="M220" s="445">
        <f t="shared" ref="M220:M225" si="5">10*L220</f>
        <v>50</v>
      </c>
      <c r="N220" s="3">
        <v>17</v>
      </c>
      <c r="O220" s="445">
        <f>N220-N219</f>
        <v>7</v>
      </c>
      <c r="P220" s="445">
        <f t="shared" ref="P220:P225" si="6">O220*8</f>
        <v>56</v>
      </c>
    </row>
    <row r="221" spans="2:16">
      <c r="J221" s="3">
        <v>3</v>
      </c>
      <c r="K221" s="3">
        <v>15</v>
      </c>
      <c r="L221" s="445">
        <f t="shared" ref="L221:L225" si="7">K221-K220</f>
        <v>4</v>
      </c>
      <c r="M221" s="445">
        <f t="shared" si="5"/>
        <v>40</v>
      </c>
      <c r="N221" s="3">
        <v>20</v>
      </c>
      <c r="O221" s="445">
        <f t="shared" ref="O221:O225" si="8">N221-N220</f>
        <v>3</v>
      </c>
      <c r="P221" s="445">
        <f t="shared" si="6"/>
        <v>24</v>
      </c>
    </row>
    <row r="222" spans="2:16">
      <c r="J222" s="3">
        <v>4</v>
      </c>
      <c r="K222" s="3">
        <v>18</v>
      </c>
      <c r="L222" s="445">
        <f t="shared" si="7"/>
        <v>3</v>
      </c>
      <c r="M222" s="445">
        <f t="shared" si="5"/>
        <v>30</v>
      </c>
      <c r="N222" s="3">
        <v>22</v>
      </c>
      <c r="O222" s="445">
        <f t="shared" si="8"/>
        <v>2</v>
      </c>
      <c r="P222" s="445">
        <f t="shared" si="6"/>
        <v>16</v>
      </c>
    </row>
    <row r="223" spans="2:16">
      <c r="J223" s="3">
        <v>5</v>
      </c>
      <c r="K223" s="3">
        <v>20</v>
      </c>
      <c r="L223" s="445">
        <f t="shared" si="7"/>
        <v>2</v>
      </c>
      <c r="M223" s="445">
        <f t="shared" si="5"/>
        <v>20</v>
      </c>
      <c r="N223" s="3">
        <v>23</v>
      </c>
      <c r="O223" s="445">
        <f t="shared" si="8"/>
        <v>1</v>
      </c>
      <c r="P223" s="445">
        <f t="shared" si="6"/>
        <v>8</v>
      </c>
    </row>
    <row r="224" spans="2:16">
      <c r="J224" s="3">
        <v>6</v>
      </c>
      <c r="K224" s="3">
        <v>21</v>
      </c>
      <c r="L224" s="445">
        <f t="shared" si="7"/>
        <v>1</v>
      </c>
      <c r="M224" s="445">
        <f t="shared" si="5"/>
        <v>10</v>
      </c>
      <c r="N224" s="3">
        <v>22</v>
      </c>
      <c r="O224" s="445">
        <f t="shared" si="8"/>
        <v>-1</v>
      </c>
      <c r="P224" s="445">
        <f t="shared" si="6"/>
        <v>-8</v>
      </c>
    </row>
    <row r="225" spans="10:16">
      <c r="J225" s="3">
        <v>7</v>
      </c>
      <c r="K225" s="3">
        <v>21</v>
      </c>
      <c r="L225" s="445">
        <f t="shared" si="7"/>
        <v>0</v>
      </c>
      <c r="M225" s="445">
        <f t="shared" si="5"/>
        <v>0</v>
      </c>
      <c r="N225" s="3">
        <v>21</v>
      </c>
      <c r="O225" s="445">
        <f t="shared" si="8"/>
        <v>-1</v>
      </c>
      <c r="P225" s="445">
        <f t="shared" si="6"/>
        <v>-8</v>
      </c>
    </row>
    <row r="227" spans="10:16">
      <c r="J227" s="1" t="s">
        <v>5048</v>
      </c>
    </row>
    <row r="229" spans="10:16">
      <c r="J229" s="1" t="s">
        <v>5050</v>
      </c>
      <c r="N229" s="1">
        <f>5*6+5*5+5*4+2*3</f>
        <v>81</v>
      </c>
    </row>
    <row r="230" spans="10:16">
      <c r="N230" s="1" t="s">
        <v>2980</v>
      </c>
    </row>
    <row r="254" spans="2:5">
      <c r="B254" s="1">
        <f>200*30</f>
        <v>6000</v>
      </c>
      <c r="D254" s="1" t="s">
        <v>5051</v>
      </c>
      <c r="E254" s="1" t="s">
        <v>5052</v>
      </c>
    </row>
    <row r="255" spans="2:5">
      <c r="E255" s="1" t="s">
        <v>5053</v>
      </c>
    </row>
    <row r="257" spans="2:6">
      <c r="B257" s="1" t="s">
        <v>5054</v>
      </c>
    </row>
    <row r="258" spans="2:6">
      <c r="F258" s="1" t="s">
        <v>5055</v>
      </c>
    </row>
    <row r="261" spans="2:6">
      <c r="F261" s="1" t="s">
        <v>5056</v>
      </c>
    </row>
    <row r="262" spans="2:6">
      <c r="B262" s="1" t="s">
        <v>5068</v>
      </c>
      <c r="D262" s="1" t="s">
        <v>5060</v>
      </c>
      <c r="F262" s="1" t="s">
        <v>5059</v>
      </c>
    </row>
    <row r="263" spans="2:6">
      <c r="D263" s="1" t="s">
        <v>5061</v>
      </c>
    </row>
    <row r="264" spans="2:6">
      <c r="D264" s="1" t="s">
        <v>5062</v>
      </c>
      <c r="E264" s="1" t="s">
        <v>5057</v>
      </c>
    </row>
    <row r="265" spans="2:6">
      <c r="D265" s="1" t="s">
        <v>5063</v>
      </c>
      <c r="E265" s="1" t="s">
        <v>5058</v>
      </c>
    </row>
    <row r="266" spans="2:6">
      <c r="D266" s="1" t="s">
        <v>5064</v>
      </c>
    </row>
    <row r="267" spans="2:6">
      <c r="D267" s="1" t="s">
        <v>5065</v>
      </c>
    </row>
    <row r="268" spans="2:6">
      <c r="D268" s="1" t="s">
        <v>5066</v>
      </c>
    </row>
    <row r="269" spans="2:6">
      <c r="D269" s="1" t="s">
        <v>5067</v>
      </c>
    </row>
    <row r="271" spans="2:6">
      <c r="E271" s="1" t="s">
        <v>5071</v>
      </c>
    </row>
    <row r="272" spans="2:6">
      <c r="E272" s="1" t="s">
        <v>5069</v>
      </c>
    </row>
    <row r="273" spans="1:10">
      <c r="E273" s="1" t="s">
        <v>5070</v>
      </c>
    </row>
    <row r="275" spans="1:10">
      <c r="B275" s="1" t="s">
        <v>5072</v>
      </c>
    </row>
    <row r="279" spans="1:10" ht="21">
      <c r="A279" s="16" t="s">
        <v>5127</v>
      </c>
      <c r="B279" s="2"/>
      <c r="C279" s="2"/>
      <c r="D279" s="2"/>
      <c r="E279" s="2"/>
      <c r="F279" s="2"/>
      <c r="G279" s="2"/>
      <c r="H279" s="2"/>
      <c r="I279" s="2"/>
      <c r="J279" s="498" t="s">
        <v>5159</v>
      </c>
    </row>
    <row r="295" spans="2:12">
      <c r="C295" s="446" t="s">
        <v>5073</v>
      </c>
      <c r="D295" s="3" t="s">
        <v>5074</v>
      </c>
      <c r="E295" s="3" t="s">
        <v>134</v>
      </c>
      <c r="F295" s="1" t="s">
        <v>1103</v>
      </c>
      <c r="G295" s="3" t="s">
        <v>1230</v>
      </c>
    </row>
    <row r="296" spans="2:12">
      <c r="B296" s="3" t="s">
        <v>2680</v>
      </c>
      <c r="C296" s="446" t="s">
        <v>134</v>
      </c>
      <c r="D296" s="3" t="s">
        <v>5075</v>
      </c>
      <c r="E296" s="3" t="s">
        <v>1113</v>
      </c>
      <c r="F296" s="1" t="s">
        <v>1113</v>
      </c>
      <c r="G296" s="3" t="s">
        <v>1232</v>
      </c>
      <c r="L296" s="1" t="s">
        <v>5103</v>
      </c>
    </row>
    <row r="297" spans="2:12">
      <c r="B297" s="24" t="s">
        <v>1087</v>
      </c>
      <c r="C297" s="447" t="s">
        <v>1114</v>
      </c>
      <c r="D297" s="24" t="s">
        <v>5076</v>
      </c>
      <c r="E297" s="24" t="s">
        <v>5077</v>
      </c>
      <c r="F297" s="22" t="s">
        <v>5080</v>
      </c>
      <c r="G297" s="24" t="s">
        <v>1093</v>
      </c>
      <c r="L297" s="1" t="s">
        <v>5104</v>
      </c>
    </row>
    <row r="298" spans="2:12">
      <c r="B298" s="3">
        <v>0</v>
      </c>
      <c r="C298" s="446">
        <v>50</v>
      </c>
      <c r="D298" s="3">
        <f>C298-18</f>
        <v>32</v>
      </c>
      <c r="E298" s="309"/>
      <c r="F298" s="309"/>
      <c r="G298" s="309"/>
      <c r="L298" s="1" t="s">
        <v>5105</v>
      </c>
    </row>
    <row r="299" spans="2:12">
      <c r="B299" s="3">
        <v>1</v>
      </c>
      <c r="C299" s="446">
        <v>80</v>
      </c>
      <c r="D299" s="3">
        <f t="shared" ref="D299:D306" si="9">C299-18</f>
        <v>62</v>
      </c>
      <c r="E299" s="3">
        <f>D299/B299</f>
        <v>62</v>
      </c>
      <c r="F299" s="3">
        <f>(D299-D$298)/B299</f>
        <v>30</v>
      </c>
      <c r="G299" s="3">
        <f>D299-D298</f>
        <v>30</v>
      </c>
      <c r="L299" s="1" t="s">
        <v>5106</v>
      </c>
    </row>
    <row r="300" spans="2:12">
      <c r="B300" s="3">
        <v>2</v>
      </c>
      <c r="C300" s="446">
        <v>100</v>
      </c>
      <c r="D300" s="3">
        <f t="shared" si="9"/>
        <v>82</v>
      </c>
      <c r="E300" s="3">
        <f t="shared" ref="E300:E306" si="10">D300/B300</f>
        <v>41</v>
      </c>
      <c r="F300" s="3">
        <f t="shared" ref="F300:F306" si="11">(D300-D$298)/B300</f>
        <v>25</v>
      </c>
      <c r="G300" s="3">
        <f>D300-D299</f>
        <v>20</v>
      </c>
      <c r="L300" s="1" t="s">
        <v>5107</v>
      </c>
    </row>
    <row r="301" spans="2:12">
      <c r="B301" s="3">
        <v>3</v>
      </c>
      <c r="C301" s="446">
        <v>110</v>
      </c>
      <c r="D301" s="3">
        <f t="shared" si="9"/>
        <v>92</v>
      </c>
      <c r="E301" s="310">
        <f t="shared" si="10"/>
        <v>30.666666666666668</v>
      </c>
      <c r="F301" s="3">
        <f t="shared" si="11"/>
        <v>20</v>
      </c>
      <c r="G301" s="3">
        <f t="shared" ref="G301:G306" si="12">D301-D300</f>
        <v>10</v>
      </c>
      <c r="L301" s="1" t="s">
        <v>5108</v>
      </c>
    </row>
    <row r="302" spans="2:12">
      <c r="B302" s="3">
        <v>4</v>
      </c>
      <c r="C302" s="446">
        <v>130</v>
      </c>
      <c r="D302" s="3">
        <f t="shared" si="9"/>
        <v>112</v>
      </c>
      <c r="E302" s="448">
        <f t="shared" si="10"/>
        <v>28</v>
      </c>
      <c r="F302" s="3">
        <f t="shared" si="11"/>
        <v>20</v>
      </c>
      <c r="G302" s="3">
        <f t="shared" si="12"/>
        <v>20</v>
      </c>
      <c r="L302" s="1" t="s">
        <v>5109</v>
      </c>
    </row>
    <row r="303" spans="2:12">
      <c r="B303" s="3">
        <v>5</v>
      </c>
      <c r="C303" s="446">
        <v>160</v>
      </c>
      <c r="D303" s="3">
        <f t="shared" si="9"/>
        <v>142</v>
      </c>
      <c r="E303" s="3">
        <f t="shared" si="10"/>
        <v>28.4</v>
      </c>
      <c r="F303" s="3">
        <f t="shared" si="11"/>
        <v>22</v>
      </c>
      <c r="G303" s="3">
        <f t="shared" si="12"/>
        <v>30</v>
      </c>
      <c r="L303" s="1" t="s">
        <v>5110</v>
      </c>
    </row>
    <row r="304" spans="2:12">
      <c r="B304" s="3">
        <v>6</v>
      </c>
      <c r="C304" s="446">
        <v>200</v>
      </c>
      <c r="D304" s="3">
        <f t="shared" si="9"/>
        <v>182</v>
      </c>
      <c r="E304" s="310">
        <f t="shared" si="10"/>
        <v>30.333333333333332</v>
      </c>
      <c r="F304" s="3">
        <f t="shared" si="11"/>
        <v>25</v>
      </c>
      <c r="G304" s="3">
        <f t="shared" si="12"/>
        <v>40</v>
      </c>
      <c r="L304" s="1" t="s">
        <v>5111</v>
      </c>
    </row>
    <row r="305" spans="1:12">
      <c r="B305" s="3">
        <v>7</v>
      </c>
      <c r="C305" s="446">
        <v>250</v>
      </c>
      <c r="D305" s="3">
        <f t="shared" si="9"/>
        <v>232</v>
      </c>
      <c r="E305" s="310">
        <f t="shared" si="10"/>
        <v>33.142857142857146</v>
      </c>
      <c r="F305" s="3">
        <f t="shared" si="11"/>
        <v>28.571428571428573</v>
      </c>
      <c r="G305" s="3">
        <f t="shared" si="12"/>
        <v>50</v>
      </c>
      <c r="L305" s="1" t="s">
        <v>5112</v>
      </c>
    </row>
    <row r="306" spans="1:12">
      <c r="B306" s="3">
        <v>8</v>
      </c>
      <c r="C306" s="446">
        <v>310</v>
      </c>
      <c r="D306" s="3">
        <f t="shared" si="9"/>
        <v>292</v>
      </c>
      <c r="E306" s="3">
        <f t="shared" si="10"/>
        <v>36.5</v>
      </c>
      <c r="F306" s="3">
        <f t="shared" si="11"/>
        <v>32.5</v>
      </c>
      <c r="G306" s="3">
        <f t="shared" si="12"/>
        <v>60</v>
      </c>
      <c r="L306" s="1" t="s">
        <v>5113</v>
      </c>
    </row>
    <row r="307" spans="1:12">
      <c r="L307" s="1" t="s">
        <v>5114</v>
      </c>
    </row>
    <row r="308" spans="1:12">
      <c r="L308" s="1" t="s">
        <v>5115</v>
      </c>
    </row>
    <row r="309" spans="1:12">
      <c r="B309" s="76" t="s">
        <v>5122</v>
      </c>
      <c r="C309" s="1" t="s">
        <v>5120</v>
      </c>
      <c r="H309" s="4" t="s">
        <v>5117</v>
      </c>
      <c r="L309" s="4" t="s">
        <v>5116</v>
      </c>
    </row>
    <row r="310" spans="1:12">
      <c r="C310" s="1" t="s">
        <v>5121</v>
      </c>
      <c r="H310" s="1" t="s">
        <v>5118</v>
      </c>
    </row>
    <row r="311" spans="1:12">
      <c r="B311" s="440" t="s">
        <v>5123</v>
      </c>
      <c r="C311" s="1" t="s">
        <v>5124</v>
      </c>
      <c r="H311" s="1" t="s">
        <v>5119</v>
      </c>
    </row>
    <row r="313" spans="1:12">
      <c r="B313" s="440" t="s">
        <v>5125</v>
      </c>
    </row>
    <row r="315" spans="1:12">
      <c r="A315" s="4" t="s">
        <v>5126</v>
      </c>
    </row>
    <row r="317" spans="1:12">
      <c r="B317" s="1" t="s">
        <v>5078</v>
      </c>
    </row>
    <row r="318" spans="1:12">
      <c r="B318" s="1" t="s">
        <v>5079</v>
      </c>
    </row>
    <row r="320" spans="1:12">
      <c r="B320" s="1" t="s">
        <v>5081</v>
      </c>
      <c r="I320" s="1" t="s">
        <v>5094</v>
      </c>
    </row>
    <row r="321" spans="2:9">
      <c r="B321" s="1" t="s">
        <v>5082</v>
      </c>
      <c r="I321" s="1" t="s">
        <v>5095</v>
      </c>
    </row>
    <row r="322" spans="2:9">
      <c r="B322" s="1" t="s">
        <v>5083</v>
      </c>
    </row>
    <row r="323" spans="2:9">
      <c r="B323" s="1" t="s">
        <v>5084</v>
      </c>
      <c r="I323" s="1" t="s">
        <v>5096</v>
      </c>
    </row>
    <row r="324" spans="2:9">
      <c r="B324" s="1" t="s">
        <v>5085</v>
      </c>
      <c r="I324" s="1" t="s">
        <v>5097</v>
      </c>
    </row>
    <row r="325" spans="2:9">
      <c r="B325" s="1" t="s">
        <v>5086</v>
      </c>
      <c r="I325" s="1" t="s">
        <v>5098</v>
      </c>
    </row>
    <row r="327" spans="2:9">
      <c r="B327" s="1" t="s">
        <v>5087</v>
      </c>
      <c r="G327" s="1" t="s">
        <v>5088</v>
      </c>
    </row>
    <row r="328" spans="2:9">
      <c r="B328" s="1" t="s">
        <v>5089</v>
      </c>
      <c r="G328" s="1" t="s">
        <v>5090</v>
      </c>
    </row>
    <row r="329" spans="2:9">
      <c r="B329" s="1" t="s">
        <v>5091</v>
      </c>
      <c r="G329" s="1" t="s">
        <v>5092</v>
      </c>
    </row>
    <row r="331" spans="2:9">
      <c r="B331" s="1" t="s">
        <v>5093</v>
      </c>
    </row>
    <row r="333" spans="2:9">
      <c r="B333" s="1" t="s">
        <v>5099</v>
      </c>
    </row>
    <row r="334" spans="2:9">
      <c r="B334" s="1" t="s">
        <v>5100</v>
      </c>
    </row>
    <row r="335" spans="2:9">
      <c r="B335" s="1" t="s">
        <v>5102</v>
      </c>
    </row>
    <row r="336" spans="2:9">
      <c r="B336" s="1" t="s">
        <v>5101</v>
      </c>
    </row>
    <row r="340" spans="1:11">
      <c r="K340" s="499" t="s">
        <v>5160</v>
      </c>
    </row>
    <row r="341" spans="1:11" ht="39" customHeight="1">
      <c r="K341" s="500"/>
    </row>
    <row r="350" spans="1:11">
      <c r="A350" s="1" t="s">
        <v>5128</v>
      </c>
      <c r="C350" s="1" t="s">
        <v>5129</v>
      </c>
    </row>
    <row r="351" spans="1:11">
      <c r="A351" s="1" t="s">
        <v>5130</v>
      </c>
    </row>
    <row r="352" spans="1:11">
      <c r="A352" s="1" t="s">
        <v>5131</v>
      </c>
      <c r="C352" s="1" t="s">
        <v>5132</v>
      </c>
      <c r="D352" s="1" t="s">
        <v>5133</v>
      </c>
    </row>
    <row r="354" spans="1:9">
      <c r="A354" s="1" t="s">
        <v>5134</v>
      </c>
    </row>
    <row r="355" spans="1:9">
      <c r="A355" s="1" t="s">
        <v>5135</v>
      </c>
    </row>
    <row r="356" spans="1:9">
      <c r="A356" s="1" t="s">
        <v>5136</v>
      </c>
      <c r="I356" s="1" t="s">
        <v>5137</v>
      </c>
    </row>
    <row r="357" spans="1:9">
      <c r="A357" s="1" t="s">
        <v>5138</v>
      </c>
      <c r="I357" s="1" t="s">
        <v>5139</v>
      </c>
    </row>
    <row r="358" spans="1:9">
      <c r="A358" s="1" t="s">
        <v>5140</v>
      </c>
    </row>
    <row r="360" spans="1:9">
      <c r="A360" s="1" t="s">
        <v>5141</v>
      </c>
    </row>
    <row r="362" spans="1:9">
      <c r="B362" s="1" t="s">
        <v>5142</v>
      </c>
      <c r="D362" s="3" t="s">
        <v>1093</v>
      </c>
      <c r="E362" s="1" t="s">
        <v>5143</v>
      </c>
    </row>
    <row r="363" spans="1:9">
      <c r="B363" s="1" t="s">
        <v>5144</v>
      </c>
      <c r="D363" s="3" t="s">
        <v>1095</v>
      </c>
      <c r="E363" s="1" t="s">
        <v>5145</v>
      </c>
    </row>
    <row r="365" spans="1:9">
      <c r="B365" s="1" t="s">
        <v>5146</v>
      </c>
      <c r="D365" s="3" t="s">
        <v>5147</v>
      </c>
    </row>
    <row r="367" spans="1:9">
      <c r="B367" s="1" t="s">
        <v>5148</v>
      </c>
    </row>
    <row r="368" spans="1:9">
      <c r="B368" s="1" t="s">
        <v>5149</v>
      </c>
    </row>
    <row r="370" spans="1:11">
      <c r="B370" s="1" t="s">
        <v>1449</v>
      </c>
    </row>
    <row r="373" spans="1:11">
      <c r="J373" s="501"/>
      <c r="K373" s="501"/>
    </row>
    <row r="374" spans="1:11">
      <c r="J374" s="501" t="s">
        <v>5161</v>
      </c>
      <c r="K374" s="501"/>
    </row>
    <row r="375" spans="1:11">
      <c r="J375" s="501" t="s">
        <v>5162</v>
      </c>
      <c r="K375" s="501"/>
    </row>
    <row r="376" spans="1:11">
      <c r="J376" s="501" t="s">
        <v>5163</v>
      </c>
      <c r="K376" s="501"/>
    </row>
    <row r="377" spans="1:11">
      <c r="J377" s="501"/>
      <c r="K377" s="501"/>
    </row>
    <row r="378" spans="1:11">
      <c r="J378" s="501"/>
      <c r="K378" s="501"/>
    </row>
    <row r="384" spans="1:11">
      <c r="A384" s="1" t="s">
        <v>5150</v>
      </c>
    </row>
    <row r="385" spans="1:1">
      <c r="A385" s="1" t="s">
        <v>5151</v>
      </c>
    </row>
    <row r="386" spans="1:1">
      <c r="A386" s="1" t="s">
        <v>5152</v>
      </c>
    </row>
    <row r="387" spans="1:1">
      <c r="A387" s="1" t="s">
        <v>5153</v>
      </c>
    </row>
    <row r="389" spans="1:1">
      <c r="A389" s="1" t="s">
        <v>5158</v>
      </c>
    </row>
    <row r="390" spans="1:1">
      <c r="A390" s="1" t="s">
        <v>5154</v>
      </c>
    </row>
    <row r="391" spans="1:1">
      <c r="A391" s="1" t="s">
        <v>5155</v>
      </c>
    </row>
    <row r="392" spans="1:1">
      <c r="A392" s="1" t="s">
        <v>5156</v>
      </c>
    </row>
    <row r="393" spans="1:1">
      <c r="A393" s="1" t="s">
        <v>5157</v>
      </c>
    </row>
  </sheetData>
  <mergeCells count="2">
    <mergeCell ref="A1:H1"/>
    <mergeCell ref="K340:K341"/>
  </mergeCells>
  <pageMargins left="0.7" right="0.7" top="0.75" bottom="0.75" header="0.3" footer="0.3"/>
  <pageSetup paperSize="9" orientation="portrait" horizontalDpi="0" verticalDpi="0"/>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517B5-D655-0844-A9E5-38FAD50E7256}">
  <dimension ref="A1:I99"/>
  <sheetViews>
    <sheetView showGridLines="0" rightToLeft="1" tabSelected="1" topLeftCell="A67" zoomScale="210" zoomScaleNormal="210" workbookViewId="0">
      <selection activeCell="C67" sqref="C67"/>
    </sheetView>
  </sheetViews>
  <sheetFormatPr baseColWidth="10" defaultRowHeight="16"/>
  <cols>
    <col min="1" max="16384" width="10.83203125" style="1"/>
  </cols>
  <sheetData>
    <row r="1" spans="1:8" ht="21">
      <c r="A1" s="509" t="s">
        <v>5173</v>
      </c>
      <c r="B1" s="509"/>
      <c r="C1" s="509"/>
      <c r="D1" s="509"/>
      <c r="E1" s="509"/>
      <c r="F1" s="509"/>
      <c r="G1" s="509"/>
      <c r="H1" s="509"/>
    </row>
    <row r="3" spans="1:8">
      <c r="A3" s="508" t="s">
        <v>5174</v>
      </c>
      <c r="B3" s="507"/>
      <c r="C3" s="507"/>
      <c r="D3" s="507"/>
      <c r="E3" s="507"/>
      <c r="F3" s="507"/>
      <c r="G3" s="507"/>
      <c r="H3" s="507"/>
    </row>
    <row r="5" spans="1:8">
      <c r="A5" s="1" t="s">
        <v>5175</v>
      </c>
    </row>
    <row r="6" spans="1:8">
      <c r="A6" s="1" t="s">
        <v>5176</v>
      </c>
    </row>
    <row r="7" spans="1:8">
      <c r="A7" s="1" t="s">
        <v>5177</v>
      </c>
    </row>
    <row r="8" spans="1:8">
      <c r="A8" s="1" t="s">
        <v>5178</v>
      </c>
    </row>
    <row r="10" spans="1:8">
      <c r="A10" s="508" t="s">
        <v>5179</v>
      </c>
      <c r="B10" s="508"/>
      <c r="C10" s="508"/>
      <c r="D10" s="508"/>
      <c r="E10" s="508"/>
      <c r="F10" s="508"/>
      <c r="G10" s="508"/>
      <c r="H10" s="508"/>
    </row>
    <row r="12" spans="1:8">
      <c r="A12" s="1" t="s">
        <v>5180</v>
      </c>
    </row>
    <row r="13" spans="1:8">
      <c r="A13" s="1" t="s">
        <v>5183</v>
      </c>
    </row>
    <row r="14" spans="1:8">
      <c r="A14" s="1" t="s">
        <v>5181</v>
      </c>
    </row>
    <row r="15" spans="1:8">
      <c r="A15" s="1" t="s">
        <v>5182</v>
      </c>
    </row>
    <row r="17" spans="1:8">
      <c r="A17" s="508" t="s">
        <v>5184</v>
      </c>
      <c r="B17" s="508"/>
      <c r="C17" s="508"/>
      <c r="D17" s="508"/>
      <c r="E17" s="508"/>
      <c r="F17" s="508"/>
      <c r="G17" s="508"/>
      <c r="H17" s="508"/>
    </row>
    <row r="19" spans="1:8">
      <c r="A19" s="1" t="s">
        <v>5185</v>
      </c>
    </row>
    <row r="20" spans="1:8">
      <c r="A20" s="1" t="s">
        <v>5186</v>
      </c>
    </row>
    <row r="21" spans="1:8">
      <c r="A21" s="1" t="s">
        <v>5231</v>
      </c>
    </row>
    <row r="22" spans="1:8">
      <c r="A22" s="1" t="s">
        <v>5232</v>
      </c>
    </row>
    <row r="23" spans="1:8">
      <c r="A23" s="1" t="s">
        <v>5233</v>
      </c>
    </row>
    <row r="24" spans="1:8">
      <c r="A24" s="1" t="s">
        <v>5202</v>
      </c>
    </row>
    <row r="25" spans="1:8">
      <c r="A25" s="1" t="s">
        <v>5203</v>
      </c>
    </row>
    <row r="27" spans="1:8">
      <c r="A27" s="508" t="s">
        <v>5209</v>
      </c>
      <c r="B27" s="507"/>
      <c r="C27" s="507"/>
      <c r="D27" s="507"/>
      <c r="E27" s="507"/>
      <c r="F27" s="507"/>
      <c r="G27" s="507"/>
      <c r="H27" s="507"/>
    </row>
    <row r="29" spans="1:8">
      <c r="A29" s="1" t="s">
        <v>5187</v>
      </c>
    </row>
    <row r="30" spans="1:8">
      <c r="A30" s="1" t="s">
        <v>5210</v>
      </c>
    </row>
    <row r="31" spans="1:8">
      <c r="A31" s="1" t="s">
        <v>5188</v>
      </c>
    </row>
    <row r="33" spans="2:2">
      <c r="B33" s="1" t="s">
        <v>5189</v>
      </c>
    </row>
    <row r="34" spans="2:2">
      <c r="B34" s="1" t="s">
        <v>5190</v>
      </c>
    </row>
    <row r="35" spans="2:2">
      <c r="B35" s="1" t="s">
        <v>5191</v>
      </c>
    </row>
    <row r="36" spans="2:2">
      <c r="B36" s="1" t="s">
        <v>5192</v>
      </c>
    </row>
    <row r="37" spans="2:2">
      <c r="B37" s="1" t="s">
        <v>5193</v>
      </c>
    </row>
    <row r="38" spans="2:2">
      <c r="B38" s="1" t="s">
        <v>5194</v>
      </c>
    </row>
    <row r="39" spans="2:2">
      <c r="B39" s="1" t="s">
        <v>5195</v>
      </c>
    </row>
    <row r="41" spans="2:2">
      <c r="B41" s="1" t="s">
        <v>5196</v>
      </c>
    </row>
    <row r="42" spans="2:2">
      <c r="B42" s="1" t="s">
        <v>5189</v>
      </c>
    </row>
    <row r="43" spans="2:2">
      <c r="B43" s="1" t="s">
        <v>5197</v>
      </c>
    </row>
    <row r="44" spans="2:2">
      <c r="B44" s="1" t="s">
        <v>5200</v>
      </c>
    </row>
    <row r="45" spans="2:2">
      <c r="B45" s="1" t="s">
        <v>5198</v>
      </c>
    </row>
    <row r="46" spans="2:2">
      <c r="B46" s="1" t="s">
        <v>5199</v>
      </c>
    </row>
    <row r="47" spans="2:2">
      <c r="B47" s="1" t="s">
        <v>5206</v>
      </c>
    </row>
    <row r="49" spans="1:8">
      <c r="B49" s="1" t="s">
        <v>2712</v>
      </c>
    </row>
    <row r="50" spans="1:8">
      <c r="B50" s="1" t="s">
        <v>2713</v>
      </c>
    </row>
    <row r="51" spans="1:8">
      <c r="B51" s="1" t="s">
        <v>2714</v>
      </c>
    </row>
    <row r="52" spans="1:8">
      <c r="B52" s="1" t="s">
        <v>2715</v>
      </c>
    </row>
    <row r="53" spans="1:8">
      <c r="B53" s="1" t="s">
        <v>5201</v>
      </c>
    </row>
    <row r="54" spans="1:8">
      <c r="B54" s="1" t="s">
        <v>4093</v>
      </c>
    </row>
    <row r="56" spans="1:8">
      <c r="A56" s="1" t="s">
        <v>5204</v>
      </c>
    </row>
    <row r="57" spans="1:8">
      <c r="A57" s="1" t="s">
        <v>5205</v>
      </c>
    </row>
    <row r="58" spans="1:8">
      <c r="A58" s="1" t="s">
        <v>5207</v>
      </c>
    </row>
    <row r="59" spans="1:8">
      <c r="A59" s="1" t="s">
        <v>5208</v>
      </c>
    </row>
    <row r="61" spans="1:8">
      <c r="A61" s="508" t="s">
        <v>5211</v>
      </c>
      <c r="B61" s="507"/>
      <c r="C61" s="507"/>
      <c r="D61" s="507"/>
      <c r="E61" s="507"/>
      <c r="F61" s="507"/>
      <c r="G61" s="507"/>
      <c r="H61" s="507"/>
    </row>
    <row r="63" spans="1:8">
      <c r="A63" s="1" t="s">
        <v>5212</v>
      </c>
    </row>
    <row r="64" spans="1:8">
      <c r="A64" s="1" t="s">
        <v>5213</v>
      </c>
    </row>
    <row r="65" spans="1:8">
      <c r="A65" s="1" t="s">
        <v>5214</v>
      </c>
    </row>
    <row r="66" spans="1:8">
      <c r="A66" s="1" t="s">
        <v>5215</v>
      </c>
    </row>
    <row r="67" spans="1:8">
      <c r="A67" s="1" t="s">
        <v>5216</v>
      </c>
    </row>
    <row r="69" spans="1:8">
      <c r="A69" s="508" t="s">
        <v>5217</v>
      </c>
      <c r="B69" s="507"/>
      <c r="C69" s="507"/>
      <c r="D69" s="507"/>
      <c r="E69" s="507"/>
      <c r="F69" s="507"/>
      <c r="G69" s="507"/>
      <c r="H69" s="507"/>
    </row>
    <row r="71" spans="1:8">
      <c r="A71" s="1" t="s">
        <v>5218</v>
      </c>
    </row>
    <row r="72" spans="1:8">
      <c r="A72" s="1" t="s">
        <v>5219</v>
      </c>
    </row>
    <row r="73" spans="1:8">
      <c r="A73" s="1" t="s">
        <v>5220</v>
      </c>
    </row>
    <row r="74" spans="1:8">
      <c r="A74" s="1" t="s">
        <v>5221</v>
      </c>
    </row>
    <row r="75" spans="1:8">
      <c r="A75" s="1" t="s">
        <v>5222</v>
      </c>
    </row>
    <row r="76" spans="1:8">
      <c r="A76" s="1" t="s">
        <v>5223</v>
      </c>
    </row>
    <row r="77" spans="1:8">
      <c r="A77" s="1" t="s">
        <v>5224</v>
      </c>
    </row>
    <row r="78" spans="1:8">
      <c r="A78" s="1" t="s">
        <v>5225</v>
      </c>
    </row>
    <row r="79" spans="1:8">
      <c r="A79" s="1" t="s">
        <v>5226</v>
      </c>
    </row>
    <row r="81" spans="1:9">
      <c r="A81" s="508" t="s">
        <v>5227</v>
      </c>
      <c r="B81" s="507"/>
      <c r="C81" s="507"/>
      <c r="D81" s="507"/>
      <c r="E81" s="507"/>
      <c r="F81" s="507"/>
      <c r="G81" s="507"/>
      <c r="H81" s="507"/>
    </row>
    <row r="83" spans="1:9">
      <c r="A83" s="1" t="s">
        <v>5228</v>
      </c>
    </row>
    <row r="84" spans="1:9">
      <c r="A84" s="1" t="s">
        <v>5229</v>
      </c>
    </row>
    <row r="85" spans="1:9">
      <c r="A85" s="1" t="s">
        <v>5237</v>
      </c>
    </row>
    <row r="86" spans="1:9">
      <c r="A86" s="1" t="s">
        <v>5238</v>
      </c>
    </row>
    <row r="87" spans="1:9">
      <c r="A87" s="1" t="s">
        <v>5239</v>
      </c>
    </row>
    <row r="88" spans="1:9">
      <c r="A88" s="1" t="s">
        <v>5230</v>
      </c>
    </row>
    <row r="89" spans="1:9">
      <c r="A89" s="1" t="s">
        <v>5234</v>
      </c>
    </row>
    <row r="90" spans="1:9">
      <c r="A90" s="1" t="s">
        <v>5265</v>
      </c>
      <c r="G90" s="497" t="s">
        <v>5266</v>
      </c>
      <c r="H90" s="497"/>
      <c r="I90" s="497"/>
    </row>
    <row r="91" spans="1:9">
      <c r="A91" s="1" t="s">
        <v>5235</v>
      </c>
    </row>
    <row r="92" spans="1:9">
      <c r="A92" s="1" t="s">
        <v>5236</v>
      </c>
    </row>
    <row r="93" spans="1:9">
      <c r="A93" s="1" t="s">
        <v>5267</v>
      </c>
    </row>
    <row r="95" spans="1:9">
      <c r="A95" s="508" t="s">
        <v>5268</v>
      </c>
      <c r="B95" s="507"/>
      <c r="C95" s="507"/>
      <c r="D95" s="507"/>
      <c r="E95" s="507"/>
      <c r="F95" s="507"/>
      <c r="G95" s="507"/>
      <c r="H95" s="507"/>
    </row>
    <row r="97" spans="1:1">
      <c r="A97" s="1" t="s">
        <v>5269</v>
      </c>
    </row>
    <row r="98" spans="1:1">
      <c r="A98" s="1" t="s">
        <v>5270</v>
      </c>
    </row>
    <row r="99" spans="1:1">
      <c r="A99" s="1" t="s">
        <v>5271</v>
      </c>
    </row>
  </sheetData>
  <mergeCells count="1">
    <mergeCell ref="A1:H1"/>
  </mergeCells>
  <pageMargins left="0.7" right="0.7" top="0.75" bottom="0.75" header="0.3" footer="0.3"/>
  <pageSetup paperSize="9" scale="76" orientation="portrait" horizontalDpi="0" verticalDpi="0"/>
  <rowBreaks count="1" manualBreakCount="1">
    <brk id="60" max="16383" man="1"/>
  </row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971C3-37B5-664F-A0B4-CC7031D3E2AE}">
  <dimension ref="A1:H107"/>
  <sheetViews>
    <sheetView rightToLeft="1" topLeftCell="A7" zoomScale="160" zoomScaleNormal="160" workbookViewId="0">
      <selection activeCell="B38" sqref="B38"/>
    </sheetView>
  </sheetViews>
  <sheetFormatPr baseColWidth="10" defaultRowHeight="16"/>
  <cols>
    <col min="1" max="16384" width="10.83203125" style="1"/>
  </cols>
  <sheetData>
    <row r="1" spans="1:8">
      <c r="A1" s="4" t="s">
        <v>3055</v>
      </c>
      <c r="B1" s="4"/>
      <c r="C1" s="4"/>
      <c r="D1" s="4"/>
      <c r="E1" s="4"/>
      <c r="H1" s="14">
        <v>45736</v>
      </c>
    </row>
    <row r="3" spans="1:8">
      <c r="A3" s="238" t="s">
        <v>3056</v>
      </c>
      <c r="B3" s="22"/>
      <c r="C3" s="22"/>
      <c r="D3" s="22"/>
      <c r="E3" s="22"/>
      <c r="F3" s="22"/>
      <c r="G3" s="22"/>
      <c r="H3" s="22"/>
    </row>
    <row r="4" spans="1:8">
      <c r="A4" s="1" t="s">
        <v>3057</v>
      </c>
    </row>
    <row r="5" spans="1:8">
      <c r="A5" s="1" t="s">
        <v>3058</v>
      </c>
    </row>
    <row r="6" spans="1:8">
      <c r="A6" s="1" t="s">
        <v>3059</v>
      </c>
    </row>
    <row r="7" spans="1:8">
      <c r="A7" s="1" t="s">
        <v>3060</v>
      </c>
    </row>
    <row r="9" spans="1:8">
      <c r="A9" s="1" t="s">
        <v>3061</v>
      </c>
    </row>
    <row r="10" spans="1:8">
      <c r="A10" s="1" t="s">
        <v>3062</v>
      </c>
    </row>
    <row r="12" spans="1:8">
      <c r="A12" s="238" t="s">
        <v>3063</v>
      </c>
      <c r="B12" s="238"/>
      <c r="C12" s="238"/>
      <c r="D12" s="238"/>
      <c r="E12" s="238"/>
      <c r="F12" s="238"/>
      <c r="G12" s="238"/>
      <c r="H12" s="238"/>
    </row>
    <row r="13" spans="1:8">
      <c r="A13" s="1" t="s">
        <v>3064</v>
      </c>
    </row>
    <row r="14" spans="1:8">
      <c r="A14" s="1" t="s">
        <v>3065</v>
      </c>
    </row>
    <row r="16" spans="1:8">
      <c r="C16" s="1" t="s">
        <v>626</v>
      </c>
      <c r="D16" s="1" t="s">
        <v>628</v>
      </c>
    </row>
    <row r="17" spans="1:4">
      <c r="B17" s="22" t="s">
        <v>3066</v>
      </c>
      <c r="C17" s="22" t="s">
        <v>554</v>
      </c>
      <c r="D17" s="22" t="s">
        <v>3067</v>
      </c>
    </row>
    <row r="18" spans="1:4">
      <c r="B18" s="1" t="s">
        <v>213</v>
      </c>
      <c r="C18" s="1">
        <v>65</v>
      </c>
      <c r="D18" s="1">
        <v>0</v>
      </c>
    </row>
    <row r="19" spans="1:4">
      <c r="B19" s="1" t="s">
        <v>214</v>
      </c>
      <c r="C19" s="1">
        <v>60</v>
      </c>
      <c r="D19" s="1">
        <v>30</v>
      </c>
    </row>
    <row r="20" spans="1:4">
      <c r="B20" s="1" t="s">
        <v>215</v>
      </c>
      <c r="C20" s="1">
        <v>50</v>
      </c>
      <c r="D20" s="1">
        <v>40</v>
      </c>
    </row>
    <row r="21" spans="1:4">
      <c r="B21" s="1" t="s">
        <v>185</v>
      </c>
      <c r="C21" s="1">
        <v>30</v>
      </c>
      <c r="D21" s="1">
        <v>45</v>
      </c>
    </row>
    <row r="22" spans="1:4">
      <c r="B22" s="1" t="s">
        <v>1877</v>
      </c>
      <c r="C22" s="1">
        <v>0</v>
      </c>
      <c r="D22" s="1">
        <v>48</v>
      </c>
    </row>
    <row r="24" spans="1:4">
      <c r="A24" s="1" t="s">
        <v>3068</v>
      </c>
    </row>
    <row r="25" spans="1:4">
      <c r="A25" s="1" t="s">
        <v>3069</v>
      </c>
    </row>
    <row r="26" spans="1:4">
      <c r="A26" s="1" t="s">
        <v>3070</v>
      </c>
    </row>
    <row r="27" spans="1:4">
      <c r="A27" s="1" t="s">
        <v>3091</v>
      </c>
    </row>
    <row r="28" spans="1:4">
      <c r="A28" s="1" t="s">
        <v>3097</v>
      </c>
    </row>
    <row r="29" spans="1:4">
      <c r="A29" s="1" t="s">
        <v>3071</v>
      </c>
    </row>
    <row r="31" spans="1:4">
      <c r="A31" s="4" t="s">
        <v>341</v>
      </c>
    </row>
    <row r="33" spans="1:8">
      <c r="A33" s="22" t="s">
        <v>3069</v>
      </c>
      <c r="B33" s="22"/>
      <c r="C33" s="22"/>
      <c r="H33" s="16" t="s">
        <v>3084</v>
      </c>
    </row>
    <row r="34" spans="1:8">
      <c r="A34" s="1" t="s">
        <v>3072</v>
      </c>
    </row>
    <row r="35" spans="1:8">
      <c r="A35" s="1" t="s">
        <v>3073</v>
      </c>
    </row>
    <row r="36" spans="1:8">
      <c r="A36" s="1" t="s">
        <v>3074</v>
      </c>
    </row>
    <row r="37" spans="1:8">
      <c r="A37" s="1" t="s">
        <v>1849</v>
      </c>
      <c r="H37" s="3" t="s">
        <v>3079</v>
      </c>
    </row>
    <row r="38" spans="1:8">
      <c r="H38" s="3" t="s">
        <v>3080</v>
      </c>
    </row>
    <row r="39" spans="1:8">
      <c r="C39" s="3"/>
      <c r="D39" s="3" t="s">
        <v>626</v>
      </c>
      <c r="E39" s="3" t="s">
        <v>628</v>
      </c>
      <c r="F39" s="3" t="s">
        <v>3075</v>
      </c>
      <c r="G39" s="3" t="s">
        <v>3075</v>
      </c>
      <c r="H39" s="3" t="s">
        <v>1230</v>
      </c>
    </row>
    <row r="40" spans="1:8">
      <c r="C40" s="24" t="s">
        <v>3066</v>
      </c>
      <c r="D40" s="24" t="s">
        <v>554</v>
      </c>
      <c r="E40" s="24" t="s">
        <v>3067</v>
      </c>
      <c r="F40" s="24" t="s">
        <v>3076</v>
      </c>
      <c r="G40" s="24" t="s">
        <v>3077</v>
      </c>
      <c r="H40" s="24" t="s">
        <v>3078</v>
      </c>
    </row>
    <row r="41" spans="1:8">
      <c r="C41" s="3" t="s">
        <v>213</v>
      </c>
      <c r="D41" s="3">
        <v>65</v>
      </c>
      <c r="E41" s="3">
        <v>0</v>
      </c>
      <c r="F41" s="3">
        <f t="shared" ref="F41:G43" si="0">D41-D42</f>
        <v>5</v>
      </c>
      <c r="G41" s="3">
        <f t="shared" si="0"/>
        <v>-30</v>
      </c>
      <c r="H41" s="3">
        <f>G41/F41</f>
        <v>-6</v>
      </c>
    </row>
    <row r="42" spans="1:8">
      <c r="C42" s="3" t="s">
        <v>214</v>
      </c>
      <c r="D42" s="3">
        <v>60</v>
      </c>
      <c r="E42" s="3">
        <v>30</v>
      </c>
      <c r="F42" s="3">
        <f t="shared" si="0"/>
        <v>10</v>
      </c>
      <c r="G42" s="3">
        <f t="shared" si="0"/>
        <v>-10</v>
      </c>
      <c r="H42" s="3">
        <f>G42/F42</f>
        <v>-1</v>
      </c>
    </row>
    <row r="43" spans="1:8">
      <c r="C43" s="3" t="s">
        <v>215</v>
      </c>
      <c r="D43" s="3">
        <v>50</v>
      </c>
      <c r="E43" s="3">
        <v>40</v>
      </c>
      <c r="F43" s="3">
        <f t="shared" si="0"/>
        <v>20</v>
      </c>
      <c r="G43" s="3">
        <f t="shared" si="0"/>
        <v>-5</v>
      </c>
      <c r="H43" s="3">
        <f>G43/F43</f>
        <v>-0.25</v>
      </c>
    </row>
    <row r="44" spans="1:8">
      <c r="C44" s="3" t="s">
        <v>185</v>
      </c>
      <c r="D44" s="3">
        <v>30</v>
      </c>
      <c r="E44" s="3">
        <v>45</v>
      </c>
      <c r="F44" s="3">
        <v>30</v>
      </c>
      <c r="G44" s="3">
        <v>-3</v>
      </c>
      <c r="H44" s="3">
        <f>G44/F44</f>
        <v>-0.1</v>
      </c>
    </row>
    <row r="45" spans="1:8">
      <c r="C45" s="3" t="s">
        <v>1877</v>
      </c>
      <c r="D45" s="3">
        <v>0</v>
      </c>
      <c r="E45" s="3">
        <v>48</v>
      </c>
      <c r="F45" s="309"/>
      <c r="G45" s="3"/>
    </row>
    <row r="47" spans="1:8">
      <c r="A47" s="1" t="s">
        <v>3081</v>
      </c>
    </row>
    <row r="48" spans="1:8">
      <c r="A48" s="1" t="s">
        <v>3082</v>
      </c>
    </row>
    <row r="49" spans="1:8">
      <c r="A49" s="1" t="s">
        <v>3083</v>
      </c>
    </row>
    <row r="50" spans="1:8">
      <c r="A50" s="1" t="s">
        <v>3089</v>
      </c>
    </row>
    <row r="52" spans="1:8">
      <c r="A52" s="1" t="s">
        <v>3085</v>
      </c>
    </row>
    <row r="53" spans="1:8">
      <c r="A53" s="1" t="s">
        <v>3086</v>
      </c>
    </row>
    <row r="55" spans="1:8">
      <c r="A55" s="22" t="s">
        <v>3070</v>
      </c>
      <c r="B55" s="22"/>
      <c r="C55" s="22"/>
      <c r="H55" s="16" t="s">
        <v>3084</v>
      </c>
    </row>
    <row r="56" spans="1:8">
      <c r="A56" s="1" t="s">
        <v>3088</v>
      </c>
    </row>
    <row r="57" spans="1:8">
      <c r="A57" s="1" t="s">
        <v>3090</v>
      </c>
    </row>
    <row r="59" spans="1:8">
      <c r="A59" s="22" t="s">
        <v>3091</v>
      </c>
      <c r="B59" s="22"/>
      <c r="C59" s="22"/>
      <c r="H59" s="16" t="s">
        <v>3096</v>
      </c>
    </row>
    <row r="60" spans="1:8">
      <c r="A60" s="1" t="s">
        <v>3092</v>
      </c>
    </row>
    <row r="61" spans="1:8">
      <c r="A61" s="1" t="s">
        <v>3093</v>
      </c>
      <c r="D61" s="1" t="s">
        <v>3087</v>
      </c>
    </row>
    <row r="62" spans="1:8">
      <c r="A62" s="1" t="s">
        <v>3094</v>
      </c>
    </row>
    <row r="63" spans="1:8">
      <c r="A63" s="1" t="s">
        <v>3095</v>
      </c>
    </row>
    <row r="65" spans="1:8">
      <c r="A65" s="22" t="s">
        <v>3097</v>
      </c>
      <c r="B65" s="22"/>
      <c r="C65" s="22"/>
      <c r="H65" s="2" t="s">
        <v>3112</v>
      </c>
    </row>
    <row r="66" spans="1:8">
      <c r="A66" s="1" t="s">
        <v>3098</v>
      </c>
    </row>
    <row r="67" spans="1:8">
      <c r="A67" s="1" t="s">
        <v>3099</v>
      </c>
    </row>
    <row r="68" spans="1:8">
      <c r="A68" s="1" t="s">
        <v>3100</v>
      </c>
    </row>
    <row r="69" spans="1:8">
      <c r="A69" s="1" t="s">
        <v>3101</v>
      </c>
    </row>
    <row r="71" spans="1:8">
      <c r="G71" s="3" t="s">
        <v>3079</v>
      </c>
    </row>
    <row r="72" spans="1:8">
      <c r="G72" s="3" t="s">
        <v>3080</v>
      </c>
    </row>
    <row r="73" spans="1:8">
      <c r="B73" s="3"/>
      <c r="C73" s="3" t="s">
        <v>626</v>
      </c>
      <c r="D73" s="3" t="s">
        <v>628</v>
      </c>
      <c r="E73" s="3" t="s">
        <v>3075</v>
      </c>
      <c r="F73" s="3" t="s">
        <v>3075</v>
      </c>
      <c r="G73" s="3" t="s">
        <v>1230</v>
      </c>
    </row>
    <row r="74" spans="1:8">
      <c r="B74" s="24" t="s">
        <v>3066</v>
      </c>
      <c r="C74" s="24" t="s">
        <v>554</v>
      </c>
      <c r="D74" s="24" t="s">
        <v>3067</v>
      </c>
      <c r="E74" s="24" t="s">
        <v>3076</v>
      </c>
      <c r="F74" s="24" t="s">
        <v>3077</v>
      </c>
      <c r="G74" s="24" t="s">
        <v>3078</v>
      </c>
    </row>
    <row r="75" spans="1:8">
      <c r="B75" s="3" t="s">
        <v>213</v>
      </c>
      <c r="C75" s="3">
        <v>65</v>
      </c>
      <c r="D75" s="3">
        <v>0</v>
      </c>
      <c r="E75" s="3">
        <f t="shared" ref="E75:F77" si="1">C75-C76</f>
        <v>5</v>
      </c>
      <c r="F75" s="3">
        <f t="shared" si="1"/>
        <v>-30</v>
      </c>
      <c r="G75" s="3">
        <f>F75/E75</f>
        <v>-6</v>
      </c>
    </row>
    <row r="76" spans="1:8">
      <c r="B76" s="342" t="s">
        <v>214</v>
      </c>
      <c r="C76" s="3">
        <v>60</v>
      </c>
      <c r="D76" s="342">
        <v>30</v>
      </c>
      <c r="E76" s="3">
        <f t="shared" si="1"/>
        <v>10</v>
      </c>
      <c r="F76" s="3">
        <f t="shared" si="1"/>
        <v>-10</v>
      </c>
      <c r="G76" s="3">
        <f>F76/E76</f>
        <v>-1</v>
      </c>
    </row>
    <row r="77" spans="1:8">
      <c r="B77" s="342" t="s">
        <v>215</v>
      </c>
      <c r="C77" s="3">
        <v>50</v>
      </c>
      <c r="D77" s="342">
        <v>40</v>
      </c>
      <c r="E77" s="3">
        <f t="shared" si="1"/>
        <v>20</v>
      </c>
      <c r="F77" s="3">
        <f t="shared" si="1"/>
        <v>-5</v>
      </c>
      <c r="G77" s="3">
        <f>F77/E77</f>
        <v>-0.25</v>
      </c>
    </row>
    <row r="78" spans="1:8">
      <c r="B78" s="3" t="s">
        <v>185</v>
      </c>
      <c r="C78" s="3">
        <v>30</v>
      </c>
      <c r="D78" s="3">
        <v>45</v>
      </c>
      <c r="E78" s="3">
        <v>30</v>
      </c>
      <c r="F78" s="3">
        <v>-3</v>
      </c>
      <c r="G78" s="3">
        <f>F78/E78</f>
        <v>-0.1</v>
      </c>
    </row>
    <row r="79" spans="1:8">
      <c r="B79" s="3" t="s">
        <v>1877</v>
      </c>
      <c r="C79" s="3">
        <v>0</v>
      </c>
      <c r="D79" s="3">
        <v>48</v>
      </c>
      <c r="E79" s="309"/>
      <c r="F79" s="3"/>
    </row>
    <row r="81" spans="1:8">
      <c r="A81" s="1" t="s">
        <v>3102</v>
      </c>
    </row>
    <row r="82" spans="1:8">
      <c r="A82" s="1" t="s">
        <v>3103</v>
      </c>
    </row>
    <row r="83" spans="1:8">
      <c r="A83" s="1" t="s">
        <v>3104</v>
      </c>
    </row>
    <row r="84" spans="1:8">
      <c r="A84" s="1" t="s">
        <v>3105</v>
      </c>
    </row>
    <row r="85" spans="1:8">
      <c r="A85" s="1" t="s">
        <v>3106</v>
      </c>
    </row>
    <row r="86" spans="1:8">
      <c r="A86" s="1" t="s">
        <v>3107</v>
      </c>
    </row>
    <row r="87" spans="1:8">
      <c r="A87" s="1" t="s">
        <v>3108</v>
      </c>
    </row>
    <row r="88" spans="1:8">
      <c r="A88" s="1" t="s">
        <v>3109</v>
      </c>
      <c r="E88" s="1">
        <v>-1</v>
      </c>
      <c r="F88" s="1" t="s">
        <v>3110</v>
      </c>
    </row>
    <row r="90" spans="1:8">
      <c r="A90" s="1" t="s">
        <v>3111</v>
      </c>
    </row>
    <row r="92" spans="1:8">
      <c r="A92" s="22" t="s">
        <v>3113</v>
      </c>
      <c r="B92" s="22"/>
      <c r="C92" s="22"/>
      <c r="G92" s="19" t="s">
        <v>3119</v>
      </c>
      <c r="H92" s="19">
        <v>4</v>
      </c>
    </row>
    <row r="93" spans="1:8">
      <c r="A93" s="1" t="s">
        <v>3114</v>
      </c>
    </row>
    <row r="95" spans="1:8">
      <c r="H95" s="3" t="s">
        <v>3079</v>
      </c>
    </row>
    <row r="96" spans="1:8">
      <c r="H96" s="3" t="s">
        <v>3080</v>
      </c>
    </row>
    <row r="97" spans="1:8">
      <c r="C97" s="3"/>
      <c r="D97" s="3" t="s">
        <v>626</v>
      </c>
      <c r="E97" s="3" t="s">
        <v>628</v>
      </c>
      <c r="F97" s="3" t="s">
        <v>3075</v>
      </c>
      <c r="G97" s="3" t="s">
        <v>3075</v>
      </c>
      <c r="H97" s="3" t="s">
        <v>1230</v>
      </c>
    </row>
    <row r="98" spans="1:8">
      <c r="C98" s="24" t="s">
        <v>3066</v>
      </c>
      <c r="D98" s="24" t="s">
        <v>554</v>
      </c>
      <c r="E98" s="24" t="s">
        <v>3067</v>
      </c>
      <c r="F98" s="24" t="s">
        <v>3076</v>
      </c>
      <c r="G98" s="24" t="s">
        <v>3077</v>
      </c>
      <c r="H98" s="24" t="s">
        <v>3078</v>
      </c>
    </row>
    <row r="99" spans="1:8">
      <c r="C99" s="3" t="s">
        <v>213</v>
      </c>
      <c r="D99" s="3">
        <v>65</v>
      </c>
      <c r="E99" s="3">
        <v>0</v>
      </c>
      <c r="F99" s="3">
        <f t="shared" ref="F99:G101" si="2">D99-D100</f>
        <v>5</v>
      </c>
      <c r="G99" s="3">
        <f t="shared" si="2"/>
        <v>-30</v>
      </c>
      <c r="H99" s="3">
        <f>G99/F99</f>
        <v>-6</v>
      </c>
    </row>
    <row r="100" spans="1:8">
      <c r="C100" s="3" t="s">
        <v>214</v>
      </c>
      <c r="D100" s="3">
        <v>60</v>
      </c>
      <c r="E100" s="3">
        <v>30</v>
      </c>
      <c r="F100" s="3">
        <f t="shared" si="2"/>
        <v>10</v>
      </c>
      <c r="G100" s="3">
        <f t="shared" si="2"/>
        <v>-10</v>
      </c>
      <c r="H100" s="3">
        <f>G100/F100</f>
        <v>-1</v>
      </c>
    </row>
    <row r="101" spans="1:8">
      <c r="C101" s="3" t="s">
        <v>215</v>
      </c>
      <c r="D101" s="3">
        <v>50</v>
      </c>
      <c r="E101" s="19">
        <v>40</v>
      </c>
      <c r="F101" s="3">
        <f t="shared" si="2"/>
        <v>20</v>
      </c>
      <c r="G101" s="3">
        <f t="shared" si="2"/>
        <v>-5</v>
      </c>
      <c r="H101" s="3">
        <f>G101/F101</f>
        <v>-0.25</v>
      </c>
    </row>
    <row r="102" spans="1:8">
      <c r="C102" s="3" t="s">
        <v>185</v>
      </c>
      <c r="D102" s="3">
        <v>30</v>
      </c>
      <c r="E102" s="19">
        <v>45</v>
      </c>
      <c r="F102" s="3">
        <v>30</v>
      </c>
      <c r="G102" s="3">
        <v>-3</v>
      </c>
      <c r="H102" s="3">
        <f>G102/F102</f>
        <v>-0.1</v>
      </c>
    </row>
    <row r="103" spans="1:8">
      <c r="C103" s="3" t="s">
        <v>1877</v>
      </c>
      <c r="D103" s="3">
        <v>0</v>
      </c>
      <c r="E103" s="3">
        <v>48</v>
      </c>
      <c r="F103" s="309"/>
      <c r="G103" s="3"/>
    </row>
    <row r="105" spans="1:8">
      <c r="A105" s="1" t="s">
        <v>3115</v>
      </c>
    </row>
    <row r="106" spans="1:8">
      <c r="A106" s="1" t="s">
        <v>3116</v>
      </c>
    </row>
    <row r="107" spans="1:8">
      <c r="A107" s="1" t="s">
        <v>3117</v>
      </c>
      <c r="E107" s="3">
        <v>4</v>
      </c>
      <c r="F107" s="1" t="s">
        <v>3118</v>
      </c>
    </row>
  </sheetData>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47A6E-BB2F-1A44-9D33-BFC1A6D896FE}">
  <dimension ref="A1:V730"/>
  <sheetViews>
    <sheetView rightToLeft="1" topLeftCell="A656" zoomScale="300" zoomScaleNormal="220" workbookViewId="0">
      <selection activeCell="A668" sqref="A668"/>
    </sheetView>
  </sheetViews>
  <sheetFormatPr baseColWidth="10" defaultColWidth="10.83203125" defaultRowHeight="16"/>
  <cols>
    <col min="1" max="16384" width="10.83203125" style="1"/>
  </cols>
  <sheetData>
    <row r="1" spans="1:8">
      <c r="A1" s="4" t="s">
        <v>193</v>
      </c>
      <c r="B1" s="4"/>
      <c r="C1" s="4"/>
      <c r="D1" s="4"/>
      <c r="E1" s="4"/>
      <c r="F1" s="4"/>
      <c r="G1" s="4"/>
      <c r="H1" s="14">
        <v>45742</v>
      </c>
    </row>
    <row r="3" spans="1:8">
      <c r="A3" s="16" t="s">
        <v>194</v>
      </c>
      <c r="B3" s="16"/>
      <c r="C3" s="16"/>
      <c r="D3" s="16"/>
      <c r="E3" s="16"/>
      <c r="F3" s="16"/>
      <c r="G3" s="16"/>
      <c r="H3" s="16"/>
    </row>
    <row r="4" spans="1:8">
      <c r="A4" s="1" t="s">
        <v>195</v>
      </c>
    </row>
    <row r="5" spans="1:8">
      <c r="A5" s="1" t="s">
        <v>196</v>
      </c>
    </row>
    <row r="6" spans="1:8">
      <c r="A6" s="1" t="s">
        <v>197</v>
      </c>
    </row>
    <row r="7" spans="1:8">
      <c r="A7" s="1" t="s">
        <v>198</v>
      </c>
    </row>
    <row r="9" spans="1:8">
      <c r="A9" s="16" t="s">
        <v>199</v>
      </c>
      <c r="B9" s="16"/>
      <c r="C9" s="16"/>
      <c r="D9" s="16"/>
      <c r="E9" s="16"/>
      <c r="F9" s="16"/>
      <c r="G9" s="16"/>
      <c r="H9" s="16"/>
    </row>
    <row r="10" spans="1:8">
      <c r="A10" s="1" t="s">
        <v>200</v>
      </c>
    </row>
    <row r="11" spans="1:8">
      <c r="A11" s="1" t="s">
        <v>201</v>
      </c>
    </row>
    <row r="12" spans="1:8">
      <c r="A12" s="1" t="s">
        <v>202</v>
      </c>
    </row>
    <row r="14" spans="1:8">
      <c r="A14" s="16" t="s">
        <v>203</v>
      </c>
      <c r="B14" s="16"/>
      <c r="C14" s="16"/>
      <c r="D14" s="16"/>
      <c r="E14" s="16"/>
      <c r="F14" s="16"/>
      <c r="G14" s="16"/>
      <c r="H14" s="16"/>
    </row>
    <row r="15" spans="1:8">
      <c r="A15" s="1" t="s">
        <v>204</v>
      </c>
    </row>
    <row r="16" spans="1:8">
      <c r="A16" s="1" t="s">
        <v>205</v>
      </c>
    </row>
    <row r="17" spans="1:8">
      <c r="A17" s="1" t="s">
        <v>206</v>
      </c>
    </row>
    <row r="18" spans="1:8">
      <c r="A18" s="1" t="s">
        <v>207</v>
      </c>
    </row>
    <row r="20" spans="1:8">
      <c r="A20" s="16" t="s">
        <v>208</v>
      </c>
      <c r="B20" s="16"/>
      <c r="C20" s="16"/>
      <c r="D20" s="16"/>
      <c r="E20" s="16"/>
      <c r="F20" s="16"/>
      <c r="G20" s="16"/>
      <c r="H20" s="16"/>
    </row>
    <row r="21" spans="1:8">
      <c r="A21" s="1" t="s">
        <v>209</v>
      </c>
    </row>
    <row r="23" spans="1:8">
      <c r="A23" s="1" t="s">
        <v>210</v>
      </c>
      <c r="B23" s="1" t="s">
        <v>3122</v>
      </c>
      <c r="C23" s="1" t="s">
        <v>3123</v>
      </c>
    </row>
    <row r="24" spans="1:8">
      <c r="A24" s="1" t="s">
        <v>213</v>
      </c>
      <c r="B24" s="1">
        <v>2</v>
      </c>
      <c r="C24" s="1">
        <v>4</v>
      </c>
    </row>
    <row r="25" spans="1:8">
      <c r="A25" s="1" t="s">
        <v>214</v>
      </c>
      <c r="B25" s="1">
        <v>4</v>
      </c>
      <c r="C25" s="1">
        <v>4</v>
      </c>
    </row>
    <row r="26" spans="1:8">
      <c r="A26" s="1" t="s">
        <v>215</v>
      </c>
      <c r="B26" s="1">
        <v>3</v>
      </c>
      <c r="C26" s="1">
        <v>1</v>
      </c>
      <c r="E26" s="4" t="s">
        <v>3120</v>
      </c>
      <c r="F26" s="4"/>
      <c r="G26" s="4"/>
      <c r="H26" s="4"/>
    </row>
    <row r="27" spans="1:8">
      <c r="A27" s="1" t="s">
        <v>185</v>
      </c>
      <c r="B27" s="1">
        <v>2</v>
      </c>
      <c r="C27" s="1">
        <v>8</v>
      </c>
      <c r="E27" s="4" t="s">
        <v>3121</v>
      </c>
      <c r="F27" s="4"/>
      <c r="G27" s="4"/>
      <c r="H27" s="4"/>
    </row>
    <row r="29" spans="1:8">
      <c r="A29" s="1" t="s">
        <v>216</v>
      </c>
    </row>
    <row r="31" spans="1:8">
      <c r="A31" s="4" t="s">
        <v>217</v>
      </c>
    </row>
    <row r="32" spans="1:8">
      <c r="B32" s="3" t="s">
        <v>29</v>
      </c>
      <c r="C32" s="3" t="s">
        <v>33</v>
      </c>
      <c r="G32" s="1" t="s">
        <v>1915</v>
      </c>
    </row>
    <row r="33" spans="1:10">
      <c r="A33" s="22" t="s">
        <v>210</v>
      </c>
      <c r="B33" s="24" t="s">
        <v>211</v>
      </c>
      <c r="C33" s="24" t="s">
        <v>212</v>
      </c>
    </row>
    <row r="34" spans="1:10">
      <c r="A34" s="1" t="s">
        <v>213</v>
      </c>
      <c r="B34" s="3">
        <v>2</v>
      </c>
      <c r="C34" s="3">
        <v>4</v>
      </c>
    </row>
    <row r="35" spans="1:10">
      <c r="A35" s="1" t="s">
        <v>214</v>
      </c>
      <c r="B35" s="3">
        <v>4</v>
      </c>
      <c r="C35" s="3">
        <v>4</v>
      </c>
    </row>
    <row r="36" spans="1:10">
      <c r="A36" s="1" t="s">
        <v>215</v>
      </c>
      <c r="B36" s="3">
        <v>3</v>
      </c>
      <c r="C36" s="3">
        <v>1</v>
      </c>
    </row>
    <row r="37" spans="1:10">
      <c r="A37" s="1" t="s">
        <v>185</v>
      </c>
      <c r="B37" s="3">
        <v>2</v>
      </c>
      <c r="C37" s="3">
        <v>8</v>
      </c>
    </row>
    <row r="38" spans="1:10">
      <c r="A38" s="1" t="s">
        <v>218</v>
      </c>
      <c r="B38" s="25">
        <f>SUM(B34:B37)</f>
        <v>11</v>
      </c>
      <c r="C38" s="25">
        <f>SUM(C34:C37)</f>
        <v>17</v>
      </c>
      <c r="E38" s="1" t="s">
        <v>1916</v>
      </c>
    </row>
    <row r="39" spans="1:10">
      <c r="B39" s="3" t="s">
        <v>30</v>
      </c>
      <c r="C39" s="3" t="s">
        <v>35</v>
      </c>
    </row>
    <row r="41" spans="1:10">
      <c r="A41" s="4" t="s">
        <v>219</v>
      </c>
    </row>
    <row r="42" spans="1:10">
      <c r="A42" s="1" t="s">
        <v>220</v>
      </c>
    </row>
    <row r="43" spans="1:10">
      <c r="A43" s="1" t="s">
        <v>221</v>
      </c>
    </row>
    <row r="44" spans="1:10">
      <c r="A44" s="1" t="s">
        <v>222</v>
      </c>
    </row>
    <row r="45" spans="1:10">
      <c r="A45" s="1" t="s">
        <v>223</v>
      </c>
    </row>
    <row r="46" spans="1:10">
      <c r="D46" s="242" t="s">
        <v>224</v>
      </c>
      <c r="E46" s="242" t="s">
        <v>224</v>
      </c>
      <c r="G46" s="93" t="s">
        <v>1917</v>
      </c>
      <c r="H46" s="93"/>
      <c r="I46" s="93"/>
      <c r="J46" s="93"/>
    </row>
    <row r="47" spans="1:10">
      <c r="D47" s="242" t="s">
        <v>226</v>
      </c>
      <c r="E47" s="242" t="s">
        <v>225</v>
      </c>
      <c r="G47" s="93" t="s">
        <v>1918</v>
      </c>
      <c r="H47" s="93"/>
      <c r="I47" s="93"/>
      <c r="J47" s="93"/>
    </row>
    <row r="48" spans="1:10">
      <c r="B48" s="3" t="s">
        <v>29</v>
      </c>
      <c r="C48" s="3" t="s">
        <v>33</v>
      </c>
      <c r="D48" s="102" t="s">
        <v>227</v>
      </c>
      <c r="E48" s="102" t="s">
        <v>227</v>
      </c>
      <c r="G48" s="350" t="s">
        <v>1921</v>
      </c>
      <c r="H48" s="93"/>
      <c r="I48" s="93"/>
      <c r="J48" s="93"/>
    </row>
    <row r="49" spans="1:13">
      <c r="A49" s="22" t="s">
        <v>210</v>
      </c>
      <c r="B49" s="24" t="s">
        <v>211</v>
      </c>
      <c r="C49" s="24" t="s">
        <v>212</v>
      </c>
      <c r="D49" s="240" t="s">
        <v>229</v>
      </c>
      <c r="E49" s="240" t="s">
        <v>228</v>
      </c>
      <c r="G49" s="93" t="s">
        <v>1919</v>
      </c>
      <c r="H49" s="93"/>
      <c r="I49" s="93"/>
      <c r="J49" s="93"/>
    </row>
    <row r="50" spans="1:13">
      <c r="A50" s="1" t="s">
        <v>213</v>
      </c>
      <c r="B50" s="3">
        <v>2</v>
      </c>
      <c r="C50" s="3">
        <v>4</v>
      </c>
      <c r="D50" s="241">
        <f>B50/C50</f>
        <v>0.5</v>
      </c>
      <c r="E50" s="241">
        <f>C50/B50</f>
        <v>2</v>
      </c>
      <c r="G50" s="93" t="s">
        <v>1920</v>
      </c>
      <c r="H50" s="93"/>
      <c r="I50" s="93"/>
      <c r="J50" s="93"/>
    </row>
    <row r="51" spans="1:13">
      <c r="A51" s="1" t="s">
        <v>214</v>
      </c>
      <c r="B51" s="3">
        <v>4</v>
      </c>
      <c r="C51" s="3">
        <v>4</v>
      </c>
      <c r="D51" s="241">
        <f>B51/C51</f>
        <v>1</v>
      </c>
      <c r="E51" s="241">
        <f>C51/B51</f>
        <v>1</v>
      </c>
      <c r="G51" s="93"/>
      <c r="H51" s="93"/>
      <c r="I51" s="93"/>
      <c r="J51" s="93"/>
    </row>
    <row r="52" spans="1:13">
      <c r="A52" s="1" t="s">
        <v>215</v>
      </c>
      <c r="B52" s="3">
        <v>3</v>
      </c>
      <c r="C52" s="3">
        <v>1</v>
      </c>
      <c r="D52" s="241">
        <f>B52/C52</f>
        <v>3</v>
      </c>
      <c r="E52" s="241">
        <f>C52/B52</f>
        <v>0.33333333333333331</v>
      </c>
      <c r="G52" s="350" t="s">
        <v>1922</v>
      </c>
      <c r="H52" s="93"/>
      <c r="I52" s="93"/>
      <c r="J52" s="93"/>
    </row>
    <row r="53" spans="1:13">
      <c r="A53" s="1" t="s">
        <v>185</v>
      </c>
      <c r="B53" s="3">
        <v>2</v>
      </c>
      <c r="C53" s="3">
        <v>8</v>
      </c>
      <c r="D53" s="241">
        <f>B53/C53</f>
        <v>0.25</v>
      </c>
      <c r="E53" s="241">
        <f>C53/B53</f>
        <v>4</v>
      </c>
      <c r="G53" s="93" t="s">
        <v>1923</v>
      </c>
      <c r="H53" s="93"/>
      <c r="I53" s="93"/>
      <c r="J53" s="93"/>
    </row>
    <row r="54" spans="1:13">
      <c r="A54" s="1" t="s">
        <v>218</v>
      </c>
      <c r="B54" s="25">
        <f>SUM(B50:B53)</f>
        <v>11</v>
      </c>
      <c r="C54" s="25">
        <f>SUM(C50:C53)</f>
        <v>17</v>
      </c>
      <c r="E54" s="93"/>
      <c r="G54" s="93" t="s">
        <v>1924</v>
      </c>
      <c r="H54" s="93"/>
      <c r="I54" s="93"/>
      <c r="J54" s="93"/>
    </row>
    <row r="55" spans="1:13">
      <c r="B55" s="3" t="s">
        <v>30</v>
      </c>
      <c r="C55" s="3" t="s">
        <v>35</v>
      </c>
      <c r="G55" s="93" t="s">
        <v>1925</v>
      </c>
      <c r="H55" s="93"/>
      <c r="I55" s="93"/>
      <c r="J55" s="93"/>
    </row>
    <row r="56" spans="1:13">
      <c r="G56" s="93" t="s">
        <v>1926</v>
      </c>
      <c r="H56" s="93"/>
      <c r="I56" s="93"/>
      <c r="J56" s="93"/>
    </row>
    <row r="57" spans="1:13">
      <c r="A57" s="4" t="s">
        <v>230</v>
      </c>
    </row>
    <row r="58" spans="1:13">
      <c r="A58" s="1" t="s">
        <v>231</v>
      </c>
    </row>
    <row r="59" spans="1:13">
      <c r="A59" s="1" t="s">
        <v>232</v>
      </c>
      <c r="M59" s="3"/>
    </row>
    <row r="60" spans="1:13">
      <c r="M60" s="3" t="s">
        <v>1901</v>
      </c>
    </row>
    <row r="61" spans="1:13">
      <c r="D61" s="3" t="s">
        <v>224</v>
      </c>
      <c r="E61" s="102" t="s">
        <v>234</v>
      </c>
      <c r="F61" s="3" t="s">
        <v>224</v>
      </c>
      <c r="G61" s="102" t="s">
        <v>233</v>
      </c>
    </row>
    <row r="62" spans="1:13">
      <c r="D62" s="3" t="s">
        <v>236</v>
      </c>
      <c r="E62" s="102" t="s">
        <v>1927</v>
      </c>
      <c r="F62" s="3" t="s">
        <v>235</v>
      </c>
      <c r="G62" s="102" t="s">
        <v>1928</v>
      </c>
    </row>
    <row r="63" spans="1:13">
      <c r="B63" s="3" t="s">
        <v>29</v>
      </c>
      <c r="C63" s="3" t="s">
        <v>33</v>
      </c>
      <c r="D63" s="3" t="s">
        <v>227</v>
      </c>
      <c r="E63" s="102" t="s">
        <v>237</v>
      </c>
      <c r="F63" s="3" t="s">
        <v>227</v>
      </c>
      <c r="G63" s="102" t="s">
        <v>237</v>
      </c>
    </row>
    <row r="64" spans="1:13">
      <c r="A64" s="22" t="s">
        <v>210</v>
      </c>
      <c r="B64" s="24" t="s">
        <v>211</v>
      </c>
      <c r="C64" s="24" t="s">
        <v>212</v>
      </c>
      <c r="D64" s="24" t="s">
        <v>229</v>
      </c>
      <c r="E64" s="240" t="s">
        <v>239</v>
      </c>
      <c r="F64" s="24" t="s">
        <v>228</v>
      </c>
      <c r="G64" s="240" t="s">
        <v>238</v>
      </c>
    </row>
    <row r="65" spans="1:14">
      <c r="A65" s="1" t="s">
        <v>213</v>
      </c>
      <c r="B65" s="3">
        <v>2</v>
      </c>
      <c r="C65" s="3">
        <v>4</v>
      </c>
      <c r="D65" s="26">
        <f>B65/C65</f>
        <v>0.5</v>
      </c>
      <c r="E65" s="243">
        <v>2</v>
      </c>
      <c r="F65" s="26">
        <f>C65/B65</f>
        <v>2</v>
      </c>
      <c r="G65" s="243">
        <v>3</v>
      </c>
    </row>
    <row r="66" spans="1:14">
      <c r="A66" s="1" t="s">
        <v>214</v>
      </c>
      <c r="B66" s="3">
        <v>4</v>
      </c>
      <c r="C66" s="3">
        <v>4</v>
      </c>
      <c r="D66" s="26">
        <f>B66/C66</f>
        <v>1</v>
      </c>
      <c r="E66" s="243">
        <v>3</v>
      </c>
      <c r="F66" s="26">
        <f>C66/B66</f>
        <v>1</v>
      </c>
      <c r="G66" s="243">
        <v>2</v>
      </c>
      <c r="M66" s="18">
        <v>11</v>
      </c>
      <c r="N66" s="1" t="s">
        <v>2101</v>
      </c>
    </row>
    <row r="67" spans="1:14">
      <c r="A67" s="1" t="s">
        <v>215</v>
      </c>
      <c r="B67" s="3">
        <v>3</v>
      </c>
      <c r="C67" s="3">
        <v>1</v>
      </c>
      <c r="D67" s="26">
        <f>B67/C67</f>
        <v>3</v>
      </c>
      <c r="E67" s="243">
        <v>4</v>
      </c>
      <c r="F67" s="26">
        <f>C67/B67</f>
        <v>0.33333333333333331</v>
      </c>
      <c r="G67" s="243">
        <v>1</v>
      </c>
    </row>
    <row r="68" spans="1:14">
      <c r="A68" s="1" t="s">
        <v>185</v>
      </c>
      <c r="B68" s="30">
        <v>2</v>
      </c>
      <c r="C68" s="29">
        <v>8</v>
      </c>
      <c r="D68" s="26">
        <f>B68/C68</f>
        <v>0.25</v>
      </c>
      <c r="E68" s="243">
        <v>1</v>
      </c>
      <c r="F68" s="26">
        <f>C68/B68</f>
        <v>4</v>
      </c>
      <c r="G68" s="243">
        <v>4</v>
      </c>
    </row>
    <row r="69" spans="1:14">
      <c r="A69" s="1" t="s">
        <v>218</v>
      </c>
      <c r="B69" s="25">
        <f>SUM(B65:B68)</f>
        <v>11</v>
      </c>
      <c r="C69" s="25">
        <f>SUM(C65:C68)</f>
        <v>17</v>
      </c>
    </row>
    <row r="70" spans="1:14">
      <c r="B70" s="3" t="s">
        <v>30</v>
      </c>
      <c r="C70" s="3" t="s">
        <v>35</v>
      </c>
    </row>
    <row r="72" spans="1:14">
      <c r="A72" s="4" t="s">
        <v>240</v>
      </c>
      <c r="I72" s="1" t="s">
        <v>1902</v>
      </c>
    </row>
    <row r="73" spans="1:14">
      <c r="A73" s="1" t="s">
        <v>241</v>
      </c>
      <c r="H73" s="3" t="s">
        <v>33</v>
      </c>
      <c r="K73" s="3" t="s">
        <v>3124</v>
      </c>
    </row>
    <row r="74" spans="1:14">
      <c r="A74" s="1" t="s">
        <v>242</v>
      </c>
      <c r="H74" s="3" t="s">
        <v>212</v>
      </c>
      <c r="K74" s="3" t="s">
        <v>2100</v>
      </c>
    </row>
    <row r="76" spans="1:14">
      <c r="A76" s="1" t="s">
        <v>243</v>
      </c>
    </row>
    <row r="77" spans="1:14">
      <c r="A77" s="1" t="s">
        <v>244</v>
      </c>
    </row>
    <row r="78" spans="1:14">
      <c r="A78" s="1" t="s">
        <v>245</v>
      </c>
    </row>
    <row r="79" spans="1:14">
      <c r="A79" s="1" t="s">
        <v>246</v>
      </c>
    </row>
    <row r="81" spans="1:1">
      <c r="A81" s="1" t="s">
        <v>247</v>
      </c>
    </row>
    <row r="82" spans="1:1">
      <c r="A82" s="1" t="s">
        <v>248</v>
      </c>
    </row>
    <row r="83" spans="1:1">
      <c r="A83" s="1" t="s">
        <v>249</v>
      </c>
    </row>
    <row r="84" spans="1:1">
      <c r="A84" s="1" t="s">
        <v>250</v>
      </c>
    </row>
    <row r="85" spans="1:1">
      <c r="A85" s="1" t="s">
        <v>251</v>
      </c>
    </row>
    <row r="86" spans="1:1">
      <c r="A86" s="1" t="s">
        <v>252</v>
      </c>
    </row>
    <row r="88" spans="1:1">
      <c r="A88" s="1" t="s">
        <v>253</v>
      </c>
    </row>
    <row r="89" spans="1:1">
      <c r="A89" s="1" t="s">
        <v>254</v>
      </c>
    </row>
    <row r="90" spans="1:1">
      <c r="A90" s="1" t="s">
        <v>251</v>
      </c>
    </row>
    <row r="91" spans="1:1">
      <c r="A91" s="1" t="s">
        <v>255</v>
      </c>
    </row>
    <row r="93" spans="1:1">
      <c r="A93" s="1" t="s">
        <v>256</v>
      </c>
    </row>
    <row r="98" spans="1:8">
      <c r="A98" s="16" t="s">
        <v>257</v>
      </c>
      <c r="B98" s="16"/>
      <c r="C98" s="16"/>
      <c r="D98" s="16"/>
      <c r="E98" s="16"/>
      <c r="F98" s="16"/>
      <c r="G98" s="16"/>
      <c r="H98" s="16"/>
    </row>
    <row r="100" spans="1:8">
      <c r="A100" s="1" t="s">
        <v>258</v>
      </c>
    </row>
    <row r="102" spans="1:8">
      <c r="A102" s="1" t="s">
        <v>210</v>
      </c>
      <c r="B102" s="1" t="s">
        <v>259</v>
      </c>
      <c r="C102" s="1" t="s">
        <v>260</v>
      </c>
      <c r="F102" s="4" t="s">
        <v>261</v>
      </c>
    </row>
    <row r="103" spans="1:8">
      <c r="A103" s="1" t="s">
        <v>213</v>
      </c>
      <c r="B103" s="1">
        <v>10</v>
      </c>
      <c r="C103" s="1">
        <v>5</v>
      </c>
      <c r="F103" s="1" t="s">
        <v>262</v>
      </c>
    </row>
    <row r="104" spans="1:8">
      <c r="A104" s="1" t="s">
        <v>214</v>
      </c>
      <c r="B104" s="1">
        <v>2</v>
      </c>
      <c r="C104" s="1">
        <v>8</v>
      </c>
      <c r="F104" s="1" t="s">
        <v>263</v>
      </c>
    </row>
    <row r="105" spans="1:8">
      <c r="A105" s="1" t="s">
        <v>215</v>
      </c>
      <c r="B105" s="1">
        <v>4</v>
      </c>
      <c r="C105" s="1">
        <v>4</v>
      </c>
      <c r="F105" s="1" t="s">
        <v>264</v>
      </c>
    </row>
    <row r="106" spans="1:8">
      <c r="A106" s="1" t="s">
        <v>185</v>
      </c>
      <c r="B106" s="1">
        <v>4</v>
      </c>
      <c r="C106" s="1">
        <v>8</v>
      </c>
      <c r="F106" s="1" t="s">
        <v>265</v>
      </c>
    </row>
    <row r="108" spans="1:8">
      <c r="A108" s="1" t="s">
        <v>105</v>
      </c>
    </row>
    <row r="109" spans="1:8">
      <c r="A109" s="1" t="s">
        <v>266</v>
      </c>
    </row>
    <row r="110" spans="1:8">
      <c r="A110" s="1" t="s">
        <v>267</v>
      </c>
    </row>
    <row r="111" spans="1:8">
      <c r="A111" s="1" t="s">
        <v>268</v>
      </c>
    </row>
    <row r="112" spans="1:8">
      <c r="A112" s="1" t="s">
        <v>269</v>
      </c>
    </row>
    <row r="113" spans="1:7">
      <c r="A113" s="1" t="s">
        <v>270</v>
      </c>
    </row>
    <row r="114" spans="1:7">
      <c r="A114" s="1" t="s">
        <v>271</v>
      </c>
    </row>
    <row r="115" spans="1:7">
      <c r="A115" s="1" t="s">
        <v>272</v>
      </c>
    </row>
    <row r="116" spans="1:7">
      <c r="A116" s="1" t="s">
        <v>273</v>
      </c>
    </row>
    <row r="117" spans="1:7">
      <c r="A117" s="1" t="s">
        <v>274</v>
      </c>
    </row>
    <row r="119" spans="1:7">
      <c r="A119" s="4" t="s">
        <v>275</v>
      </c>
    </row>
    <row r="120" spans="1:7">
      <c r="A120" s="4"/>
      <c r="D120" s="246" t="s">
        <v>224</v>
      </c>
      <c r="E120" s="243" t="s">
        <v>224</v>
      </c>
      <c r="F120" s="246" t="s">
        <v>234</v>
      </c>
      <c r="G120" s="243" t="s">
        <v>233</v>
      </c>
    </row>
    <row r="121" spans="1:7">
      <c r="B121" s="3"/>
      <c r="C121" s="3"/>
      <c r="D121" s="246" t="s">
        <v>225</v>
      </c>
      <c r="E121" s="243" t="s">
        <v>226</v>
      </c>
      <c r="F121" s="246" t="s">
        <v>276</v>
      </c>
      <c r="G121" s="243" t="s">
        <v>277</v>
      </c>
    </row>
    <row r="122" spans="1:7" ht="17" thickBot="1">
      <c r="A122" s="1" t="s">
        <v>210</v>
      </c>
      <c r="B122" s="3" t="s">
        <v>259</v>
      </c>
      <c r="C122" s="3" t="s">
        <v>260</v>
      </c>
      <c r="D122" s="247" t="s">
        <v>278</v>
      </c>
      <c r="E122" s="244" t="s">
        <v>279</v>
      </c>
      <c r="F122" s="247" t="s">
        <v>29</v>
      </c>
      <c r="G122" s="243" t="s">
        <v>33</v>
      </c>
    </row>
    <row r="123" spans="1:7" ht="17" thickBot="1">
      <c r="A123" s="1" t="s">
        <v>213</v>
      </c>
      <c r="B123" s="37">
        <v>10</v>
      </c>
      <c r="C123" s="38">
        <v>5</v>
      </c>
      <c r="D123" s="102">
        <f>C123/B123</f>
        <v>0.5</v>
      </c>
      <c r="E123" s="102">
        <f>B123/C123</f>
        <v>2</v>
      </c>
      <c r="F123" s="102">
        <v>1</v>
      </c>
      <c r="G123" s="110">
        <v>4</v>
      </c>
    </row>
    <row r="124" spans="1:7" ht="17" thickBot="1">
      <c r="A124" s="4" t="s">
        <v>214</v>
      </c>
      <c r="B124" s="34">
        <v>2</v>
      </c>
      <c r="C124" s="33">
        <v>8</v>
      </c>
      <c r="D124" s="242">
        <f>C124/B124</f>
        <v>4</v>
      </c>
      <c r="E124" s="242">
        <f>B124/C124</f>
        <v>0.25</v>
      </c>
      <c r="F124" s="242">
        <v>4</v>
      </c>
      <c r="G124" s="245">
        <v>1</v>
      </c>
    </row>
    <row r="125" spans="1:7" ht="17" thickBot="1">
      <c r="A125" s="1" t="s">
        <v>215</v>
      </c>
      <c r="B125" s="37">
        <v>4</v>
      </c>
      <c r="C125" s="38">
        <v>4</v>
      </c>
      <c r="D125" s="102">
        <f>C125/B125</f>
        <v>1</v>
      </c>
      <c r="E125" s="102">
        <f>B125/C125</f>
        <v>1</v>
      </c>
      <c r="F125" s="102">
        <v>2</v>
      </c>
      <c r="G125" s="110">
        <v>3</v>
      </c>
    </row>
    <row r="126" spans="1:7" ht="17" thickBot="1">
      <c r="A126" s="4" t="s">
        <v>185</v>
      </c>
      <c r="B126" s="36">
        <v>4</v>
      </c>
      <c r="C126" s="35">
        <v>8</v>
      </c>
      <c r="D126" s="242">
        <f>C126/B126</f>
        <v>2</v>
      </c>
      <c r="E126" s="242">
        <f>B126/C126</f>
        <v>0.5</v>
      </c>
      <c r="F126" s="242">
        <v>3</v>
      </c>
      <c r="G126" s="245">
        <v>2</v>
      </c>
    </row>
    <row r="127" spans="1:7">
      <c r="A127" s="1" t="s">
        <v>218</v>
      </c>
      <c r="B127" s="102">
        <f>SUM(B123:B126)</f>
        <v>20</v>
      </c>
      <c r="C127" s="102">
        <f>SUM(C123:C126)</f>
        <v>25</v>
      </c>
    </row>
    <row r="128" spans="1:7">
      <c r="B128" s="239" t="s">
        <v>30</v>
      </c>
      <c r="C128" s="239" t="s">
        <v>35</v>
      </c>
      <c r="G128" s="4" t="s">
        <v>259</v>
      </c>
    </row>
    <row r="143" spans="2:2">
      <c r="B143" s="4" t="s">
        <v>260</v>
      </c>
    </row>
    <row r="146" spans="1:7">
      <c r="A146" s="4" t="s">
        <v>267</v>
      </c>
    </row>
    <row r="147" spans="1:7">
      <c r="A147" s="4" t="s">
        <v>268</v>
      </c>
    </row>
    <row r="148" spans="1:7">
      <c r="A148" s="4"/>
    </row>
    <row r="149" spans="1:7">
      <c r="A149" s="1" t="s">
        <v>280</v>
      </c>
    </row>
    <row r="151" spans="1:7">
      <c r="A151" s="4"/>
      <c r="D151" s="19" t="s">
        <v>224</v>
      </c>
      <c r="E151" s="27" t="s">
        <v>224</v>
      </c>
      <c r="G151"/>
    </row>
    <row r="152" spans="1:7">
      <c r="B152" s="3"/>
      <c r="C152" s="3"/>
      <c r="D152" s="19" t="s">
        <v>225</v>
      </c>
      <c r="E152" s="27" t="s">
        <v>226</v>
      </c>
    </row>
    <row r="153" spans="1:7" ht="17" thickBot="1">
      <c r="A153" s="1" t="s">
        <v>210</v>
      </c>
      <c r="B153" s="3" t="s">
        <v>259</v>
      </c>
      <c r="C153" s="3" t="s">
        <v>260</v>
      </c>
      <c r="D153" s="31" t="s">
        <v>278</v>
      </c>
      <c r="E153" s="32" t="s">
        <v>279</v>
      </c>
    </row>
    <row r="154" spans="1:7" ht="17" thickBot="1">
      <c r="A154" s="39" t="s">
        <v>213</v>
      </c>
      <c r="B154" s="40">
        <v>10</v>
      </c>
      <c r="C154" s="41">
        <v>5</v>
      </c>
      <c r="D154" s="44">
        <f>C154/B154</f>
        <v>0.5</v>
      </c>
      <c r="E154" s="3">
        <f>B154/C154</f>
        <v>2</v>
      </c>
    </row>
    <row r="155" spans="1:7" ht="17" thickBot="1">
      <c r="A155" s="4" t="s">
        <v>214</v>
      </c>
      <c r="B155" s="34">
        <v>2</v>
      </c>
      <c r="C155" s="33">
        <v>8</v>
      </c>
      <c r="D155" s="28">
        <f>C155/B155</f>
        <v>4</v>
      </c>
      <c r="E155" s="28">
        <f>B155/C155</f>
        <v>0.25</v>
      </c>
    </row>
    <row r="156" spans="1:7" ht="17" thickBot="1">
      <c r="A156" s="1" t="s">
        <v>215</v>
      </c>
      <c r="B156" s="37">
        <v>4</v>
      </c>
      <c r="C156" s="38">
        <v>4</v>
      </c>
      <c r="D156" s="3">
        <f>C156/B156</f>
        <v>1</v>
      </c>
      <c r="E156" s="3">
        <f>B156/C156</f>
        <v>1</v>
      </c>
    </row>
    <row r="157" spans="1:7" ht="17" thickBot="1">
      <c r="A157" s="4" t="s">
        <v>185</v>
      </c>
      <c r="B157" s="36">
        <v>4</v>
      </c>
      <c r="C157" s="35">
        <v>8</v>
      </c>
      <c r="D157" s="28">
        <f>C157/B157</f>
        <v>2</v>
      </c>
      <c r="E157" s="28">
        <f>B157/C157</f>
        <v>0.5</v>
      </c>
    </row>
    <row r="158" spans="1:7">
      <c r="A158" s="4"/>
      <c r="B158" s="42"/>
      <c r="C158" s="43"/>
      <c r="D158" s="28"/>
      <c r="E158" s="28"/>
    </row>
    <row r="159" spans="1:7">
      <c r="A159" s="4" t="s">
        <v>269</v>
      </c>
    </row>
    <row r="160" spans="1:7">
      <c r="A160" s="4" t="s">
        <v>270</v>
      </c>
    </row>
    <row r="161" spans="1:11">
      <c r="A161" s="4"/>
    </row>
    <row r="162" spans="1:11">
      <c r="A162" s="4"/>
      <c r="D162" s="19" t="s">
        <v>224</v>
      </c>
      <c r="E162" s="27" t="s">
        <v>224</v>
      </c>
    </row>
    <row r="163" spans="1:11">
      <c r="B163" s="3"/>
      <c r="C163" s="3"/>
      <c r="D163" s="19" t="s">
        <v>225</v>
      </c>
      <c r="E163" s="27" t="s">
        <v>226</v>
      </c>
    </row>
    <row r="164" spans="1:11" ht="17" thickBot="1">
      <c r="A164" s="1" t="s">
        <v>210</v>
      </c>
      <c r="B164" s="3" t="s">
        <v>259</v>
      </c>
      <c r="C164" s="3" t="s">
        <v>260</v>
      </c>
      <c r="D164" s="31" t="s">
        <v>278</v>
      </c>
      <c r="E164" s="32" t="s">
        <v>279</v>
      </c>
      <c r="G164"/>
    </row>
    <row r="165" spans="1:11" ht="17" thickBot="1">
      <c r="A165" s="1" t="s">
        <v>213</v>
      </c>
      <c r="B165" s="37">
        <v>10</v>
      </c>
      <c r="C165" s="38">
        <v>5</v>
      </c>
      <c r="D165" s="28">
        <f>C165/B165</f>
        <v>0.5</v>
      </c>
      <c r="E165" s="3">
        <f>B165/C165</f>
        <v>2</v>
      </c>
    </row>
    <row r="166" spans="1:11" ht="17" thickBot="1">
      <c r="A166" s="45" t="s">
        <v>214</v>
      </c>
      <c r="B166" s="46">
        <v>2</v>
      </c>
      <c r="C166" s="47">
        <v>8</v>
      </c>
      <c r="D166" s="44">
        <f>C166/B166</f>
        <v>4</v>
      </c>
      <c r="E166" s="44">
        <f>B166/C166</f>
        <v>0.25</v>
      </c>
    </row>
    <row r="167" spans="1:11" ht="17" thickBot="1">
      <c r="A167" s="1" t="s">
        <v>215</v>
      </c>
      <c r="B167" s="37">
        <v>4</v>
      </c>
      <c r="C167" s="38">
        <v>4</v>
      </c>
      <c r="D167" s="3">
        <f>C167/B167</f>
        <v>1</v>
      </c>
      <c r="E167" s="3">
        <f>B167/C167</f>
        <v>1</v>
      </c>
    </row>
    <row r="168" spans="1:11" ht="17" thickBot="1">
      <c r="A168" s="4" t="s">
        <v>185</v>
      </c>
      <c r="B168" s="36">
        <v>4</v>
      </c>
      <c r="C168" s="35">
        <v>8</v>
      </c>
      <c r="D168" s="28">
        <f>C168/B168</f>
        <v>2</v>
      </c>
      <c r="E168" s="28">
        <f>B168/C168</f>
        <v>0.5</v>
      </c>
    </row>
    <row r="169" spans="1:11">
      <c r="A169" s="4"/>
      <c r="B169" s="42"/>
      <c r="C169" s="43"/>
      <c r="D169" s="28"/>
      <c r="E169" s="28"/>
    </row>
    <row r="170" spans="1:11">
      <c r="A170" s="1" t="s">
        <v>281</v>
      </c>
    </row>
    <row r="171" spans="1:11">
      <c r="A171" s="1" t="s">
        <v>272</v>
      </c>
    </row>
    <row r="173" spans="1:11">
      <c r="A173" s="1" t="s">
        <v>1929</v>
      </c>
      <c r="B173" s="3"/>
      <c r="C173" s="3"/>
      <c r="G173" s="4" t="s">
        <v>259</v>
      </c>
    </row>
    <row r="174" spans="1:11">
      <c r="A174" s="1" t="s">
        <v>1930</v>
      </c>
    </row>
    <row r="175" spans="1:11">
      <c r="H175" s="248" t="s">
        <v>1931</v>
      </c>
      <c r="I175" s="109"/>
      <c r="J175" s="109"/>
      <c r="K175" s="109"/>
    </row>
    <row r="176" spans="1:11">
      <c r="H176" s="109"/>
      <c r="I176" s="109"/>
      <c r="J176" s="109"/>
      <c r="K176" s="109"/>
    </row>
    <row r="177" spans="2:11">
      <c r="C177"/>
      <c r="H177" s="109" t="s">
        <v>1932</v>
      </c>
      <c r="I177" s="109"/>
      <c r="J177" s="109"/>
      <c r="K177" s="109"/>
    </row>
    <row r="178" spans="2:11">
      <c r="H178" s="109"/>
      <c r="I178" s="109"/>
      <c r="J178" s="109"/>
      <c r="K178" s="109"/>
    </row>
    <row r="179" spans="2:11">
      <c r="H179" s="248" t="s">
        <v>1933</v>
      </c>
      <c r="I179" s="109"/>
      <c r="J179" s="109"/>
      <c r="K179" s="109"/>
    </row>
    <row r="180" spans="2:11">
      <c r="H180" s="109"/>
      <c r="I180" s="109"/>
      <c r="J180" s="109"/>
      <c r="K180" s="109"/>
    </row>
    <row r="181" spans="2:11">
      <c r="H181" s="109"/>
      <c r="I181" s="109"/>
      <c r="J181" s="109"/>
      <c r="K181" s="109"/>
    </row>
    <row r="182" spans="2:11">
      <c r="H182" s="248" t="s">
        <v>1934</v>
      </c>
      <c r="I182" s="109"/>
      <c r="J182" s="109"/>
      <c r="K182" s="109"/>
    </row>
    <row r="183" spans="2:11">
      <c r="H183" s="109"/>
      <c r="I183" s="109"/>
      <c r="J183" s="109"/>
      <c r="K183" s="109"/>
    </row>
    <row r="184" spans="2:11">
      <c r="H184" s="109"/>
      <c r="I184" s="109"/>
      <c r="J184" s="109"/>
      <c r="K184" s="109"/>
    </row>
    <row r="185" spans="2:11">
      <c r="H185" s="109" t="s">
        <v>1935</v>
      </c>
      <c r="I185" s="109"/>
      <c r="J185" s="109"/>
      <c r="K185" s="109"/>
    </row>
    <row r="186" spans="2:11">
      <c r="H186" s="109"/>
      <c r="I186" s="109"/>
      <c r="J186" s="109"/>
      <c r="K186" s="109"/>
    </row>
    <row r="187" spans="2:11">
      <c r="H187" s="109" t="s">
        <v>1936</v>
      </c>
      <c r="I187" s="109"/>
      <c r="J187" s="109"/>
      <c r="K187" s="109"/>
    </row>
    <row r="188" spans="2:11">
      <c r="B188" s="4" t="s">
        <v>260</v>
      </c>
      <c r="H188" s="109" t="s">
        <v>1937</v>
      </c>
      <c r="I188" s="109"/>
      <c r="J188" s="109"/>
      <c r="K188" s="109"/>
    </row>
    <row r="189" spans="2:11">
      <c r="H189" s="109" t="s">
        <v>1938</v>
      </c>
      <c r="I189" s="109"/>
      <c r="J189" s="109"/>
      <c r="K189" s="109"/>
    </row>
    <row r="190" spans="2:11">
      <c r="H190" s="109" t="s">
        <v>1939</v>
      </c>
      <c r="I190" s="109"/>
      <c r="J190" s="109"/>
      <c r="K190" s="109"/>
    </row>
    <row r="191" spans="2:11">
      <c r="H191" s="109" t="s">
        <v>1940</v>
      </c>
      <c r="I191" s="109"/>
      <c r="J191" s="109"/>
      <c r="K191" s="109"/>
    </row>
    <row r="193" spans="1:11">
      <c r="A193" s="4" t="s">
        <v>273</v>
      </c>
    </row>
    <row r="194" spans="1:11">
      <c r="A194" s="1" t="s">
        <v>282</v>
      </c>
    </row>
    <row r="196" spans="1:11">
      <c r="A196" s="1" t="s">
        <v>283</v>
      </c>
      <c r="F196" s="1" t="s">
        <v>284</v>
      </c>
      <c r="G196" s="1" t="s">
        <v>285</v>
      </c>
    </row>
    <row r="197" spans="1:11">
      <c r="A197" s="1" t="s">
        <v>286</v>
      </c>
      <c r="E197" s="48">
        <f>9/14</f>
        <v>0.6428571428571429</v>
      </c>
      <c r="F197" s="1" t="s">
        <v>287</v>
      </c>
      <c r="G197" s="1" t="s">
        <v>288</v>
      </c>
    </row>
    <row r="198" spans="1:11">
      <c r="A198" s="1" t="s">
        <v>289</v>
      </c>
      <c r="E198" s="3">
        <v>1</v>
      </c>
      <c r="F198" s="1" t="s">
        <v>290</v>
      </c>
      <c r="G198" s="1" t="s">
        <v>291</v>
      </c>
    </row>
    <row r="199" spans="1:11">
      <c r="H199" s="1" t="s">
        <v>292</v>
      </c>
    </row>
    <row r="200" spans="1:11">
      <c r="G200" s="1" t="s">
        <v>259</v>
      </c>
      <c r="H200" s="1" t="s">
        <v>293</v>
      </c>
    </row>
    <row r="201" spans="1:11" ht="17" thickBot="1"/>
    <row r="202" spans="1:11">
      <c r="H202" s="5" t="s">
        <v>294</v>
      </c>
      <c r="I202" s="6"/>
      <c r="J202" s="6"/>
      <c r="K202" s="7"/>
    </row>
    <row r="203" spans="1:11">
      <c r="C203"/>
      <c r="H203" s="8" t="s">
        <v>295</v>
      </c>
      <c r="K203" s="9"/>
    </row>
    <row r="204" spans="1:11">
      <c r="H204" s="8"/>
      <c r="K204" s="9"/>
    </row>
    <row r="205" spans="1:11">
      <c r="H205" s="8" t="s">
        <v>296</v>
      </c>
      <c r="K205" s="9"/>
    </row>
    <row r="206" spans="1:11">
      <c r="H206" s="8" t="s">
        <v>297</v>
      </c>
      <c r="K206" s="9"/>
    </row>
    <row r="207" spans="1:11">
      <c r="H207" s="8"/>
      <c r="K207" s="9"/>
    </row>
    <row r="208" spans="1:11">
      <c r="H208" s="8"/>
      <c r="K208" s="9"/>
    </row>
    <row r="209" spans="1:11">
      <c r="H209" s="8" t="s">
        <v>298</v>
      </c>
      <c r="K209" s="9"/>
    </row>
    <row r="210" spans="1:11">
      <c r="H210" s="8" t="s">
        <v>299</v>
      </c>
      <c r="K210" s="9"/>
    </row>
    <row r="211" spans="1:11" ht="17" thickBot="1">
      <c r="H211" s="52"/>
      <c r="I211" s="11"/>
      <c r="J211" s="11" t="s">
        <v>300</v>
      </c>
      <c r="K211" s="13"/>
    </row>
    <row r="214" spans="1:11">
      <c r="B214" s="4" t="s">
        <v>260</v>
      </c>
    </row>
    <row r="218" spans="1:11">
      <c r="A218" s="4" t="s">
        <v>274</v>
      </c>
    </row>
    <row r="219" spans="1:11">
      <c r="A219" s="1" t="s">
        <v>282</v>
      </c>
    </row>
    <row r="221" spans="1:11">
      <c r="A221" s="1" t="s">
        <v>301</v>
      </c>
    </row>
    <row r="222" spans="1:11">
      <c r="A222" s="1" t="s">
        <v>302</v>
      </c>
      <c r="E222" s="48"/>
    </row>
    <row r="223" spans="1:11">
      <c r="E223" s="48"/>
    </row>
    <row r="224" spans="1:11">
      <c r="A224" s="1" t="s">
        <v>303</v>
      </c>
      <c r="E224" s="3"/>
    </row>
    <row r="225" spans="1:8">
      <c r="A225" s="1" t="s">
        <v>304</v>
      </c>
    </row>
    <row r="226" spans="1:8">
      <c r="A226" s="1" t="s">
        <v>305</v>
      </c>
      <c r="C226" s="3"/>
      <c r="D226" s="3"/>
      <c r="H226" s="4" t="s">
        <v>259</v>
      </c>
    </row>
    <row r="230" spans="1:8">
      <c r="D230"/>
    </row>
    <row r="241" spans="1:9">
      <c r="C241" s="4" t="s">
        <v>260</v>
      </c>
    </row>
    <row r="245" spans="1:9">
      <c r="A245" s="1" t="s">
        <v>306</v>
      </c>
    </row>
    <row r="246" spans="1:9">
      <c r="A246" s="1" t="s">
        <v>307</v>
      </c>
    </row>
    <row r="247" spans="1:9">
      <c r="C247" s="3"/>
      <c r="D247" s="3"/>
      <c r="H247" s="4" t="s">
        <v>259</v>
      </c>
    </row>
    <row r="248" spans="1:9">
      <c r="A248" s="1" t="s">
        <v>308</v>
      </c>
    </row>
    <row r="251" spans="1:9">
      <c r="D251"/>
    </row>
    <row r="252" spans="1:9">
      <c r="A252" s="1" t="s">
        <v>309</v>
      </c>
    </row>
    <row r="253" spans="1:9">
      <c r="I253"/>
    </row>
    <row r="255" spans="1:9">
      <c r="A255" s="1" t="s">
        <v>310</v>
      </c>
    </row>
    <row r="258" spans="1:8">
      <c r="A258" s="1" t="s">
        <v>311</v>
      </c>
    </row>
    <row r="262" spans="1:8">
      <c r="C262" s="4" t="s">
        <v>260</v>
      </c>
    </row>
    <row r="264" spans="1:8">
      <c r="A264" s="1" t="s">
        <v>312</v>
      </c>
      <c r="C264" s="3" t="s">
        <v>313</v>
      </c>
    </row>
    <row r="267" spans="1:8">
      <c r="A267" s="4" t="s">
        <v>314</v>
      </c>
    </row>
    <row r="269" spans="1:8">
      <c r="A269" s="1" t="s">
        <v>315</v>
      </c>
      <c r="C269" s="3"/>
      <c r="D269" s="3"/>
      <c r="H269" s="4" t="s">
        <v>259</v>
      </c>
    </row>
    <row r="270" spans="1:8">
      <c r="E270" s="1" t="s">
        <v>316</v>
      </c>
      <c r="F270" s="1" t="s">
        <v>317</v>
      </c>
    </row>
    <row r="271" spans="1:8">
      <c r="A271" s="1" t="s">
        <v>318</v>
      </c>
    </row>
    <row r="272" spans="1:8">
      <c r="E272" s="1" t="s">
        <v>319</v>
      </c>
      <c r="F272" s="1" t="s">
        <v>320</v>
      </c>
    </row>
    <row r="273" spans="1:8">
      <c r="A273" s="1" t="s">
        <v>321</v>
      </c>
      <c r="D273"/>
    </row>
    <row r="274" spans="1:8">
      <c r="E274" s="1" t="s">
        <v>322</v>
      </c>
    </row>
    <row r="277" spans="1:8">
      <c r="A277" s="1" t="s">
        <v>224</v>
      </c>
      <c r="C277" s="4" t="s">
        <v>323</v>
      </c>
    </row>
    <row r="278" spans="1:8">
      <c r="A278" s="1" t="s">
        <v>226</v>
      </c>
      <c r="C278" s="1" t="s">
        <v>324</v>
      </c>
    </row>
    <row r="279" spans="1:8">
      <c r="A279" s="1" t="s">
        <v>325</v>
      </c>
      <c r="C279" s="1" t="s">
        <v>326</v>
      </c>
    </row>
    <row r="280" spans="1:8">
      <c r="A280" s="1" t="s">
        <v>327</v>
      </c>
      <c r="C280" s="1" t="s">
        <v>328</v>
      </c>
    </row>
    <row r="281" spans="1:8">
      <c r="A281" s="1" t="s">
        <v>329</v>
      </c>
      <c r="C281" s="1" t="s">
        <v>330</v>
      </c>
    </row>
    <row r="284" spans="1:8">
      <c r="C284" s="4" t="s">
        <v>260</v>
      </c>
    </row>
    <row r="288" spans="1:8">
      <c r="A288" s="16" t="s">
        <v>3125</v>
      </c>
      <c r="B288" s="16"/>
      <c r="C288" s="16"/>
      <c r="D288" s="16"/>
      <c r="E288" s="16"/>
      <c r="F288" s="16"/>
      <c r="G288" s="16"/>
      <c r="H288" s="16"/>
    </row>
    <row r="290" spans="1:8">
      <c r="A290" s="1" t="s">
        <v>3126</v>
      </c>
    </row>
    <row r="292" spans="1:8">
      <c r="A292" s="22" t="s">
        <v>1949</v>
      </c>
      <c r="B292" s="24" t="s">
        <v>3131</v>
      </c>
      <c r="C292" s="24" t="s">
        <v>3132</v>
      </c>
    </row>
    <row r="293" spans="1:8">
      <c r="A293" s="1" t="s">
        <v>3127</v>
      </c>
      <c r="B293" s="3">
        <v>50</v>
      </c>
      <c r="C293" s="3">
        <v>4</v>
      </c>
    </row>
    <row r="294" spans="1:8">
      <c r="A294" s="1" t="s">
        <v>3128</v>
      </c>
      <c r="B294" s="3">
        <v>20</v>
      </c>
      <c r="C294" s="3">
        <v>3</v>
      </c>
    </row>
    <row r="295" spans="1:8">
      <c r="A295" s="1" t="s">
        <v>3129</v>
      </c>
      <c r="B295" s="3">
        <v>10</v>
      </c>
      <c r="C295" s="3">
        <v>1</v>
      </c>
    </row>
    <row r="296" spans="1:8">
      <c r="A296" s="1" t="s">
        <v>3130</v>
      </c>
      <c r="B296" s="3">
        <v>1</v>
      </c>
      <c r="C296" s="3">
        <v>1</v>
      </c>
    </row>
    <row r="298" spans="1:8" ht="17" thickBot="1">
      <c r="A298" s="1" t="s">
        <v>105</v>
      </c>
    </row>
    <row r="299" spans="1:8" ht="17" thickBot="1">
      <c r="A299" s="72" t="s">
        <v>3133</v>
      </c>
      <c r="B299" s="50"/>
      <c r="C299" s="50"/>
      <c r="D299" s="50"/>
      <c r="E299" s="50"/>
      <c r="F299" s="50"/>
      <c r="G299" s="50"/>
      <c r="H299" s="51"/>
    </row>
    <row r="300" spans="1:8">
      <c r="A300" s="1" t="s">
        <v>3134</v>
      </c>
    </row>
    <row r="301" spans="1:8">
      <c r="A301" s="1" t="s">
        <v>3135</v>
      </c>
    </row>
    <row r="303" spans="1:8">
      <c r="D303" s="3" t="s">
        <v>224</v>
      </c>
    </row>
    <row r="304" spans="1:8">
      <c r="D304" s="3" t="s">
        <v>3136</v>
      </c>
    </row>
    <row r="305" spans="1:8">
      <c r="A305" s="22" t="s">
        <v>1949</v>
      </c>
      <c r="B305" s="24" t="s">
        <v>3131</v>
      </c>
      <c r="C305" s="24" t="s">
        <v>3132</v>
      </c>
      <c r="D305" s="24" t="s">
        <v>3137</v>
      </c>
    </row>
    <row r="306" spans="1:8">
      <c r="A306" s="1" t="s">
        <v>3127</v>
      </c>
      <c r="B306" s="3">
        <v>50</v>
      </c>
      <c r="C306" s="3">
        <v>4</v>
      </c>
      <c r="D306" s="351">
        <f>C306/B306</f>
        <v>0.08</v>
      </c>
      <c r="F306" s="1" t="s">
        <v>3138</v>
      </c>
    </row>
    <row r="307" spans="1:8">
      <c r="A307" s="1" t="s">
        <v>3128</v>
      </c>
      <c r="B307" s="3">
        <v>20</v>
      </c>
      <c r="C307" s="3">
        <v>3</v>
      </c>
      <c r="D307" s="310">
        <f>C307/B307</f>
        <v>0.15</v>
      </c>
      <c r="F307" s="1" t="s">
        <v>3139</v>
      </c>
    </row>
    <row r="308" spans="1:8">
      <c r="A308" s="1" t="s">
        <v>3129</v>
      </c>
      <c r="B308" s="3">
        <v>10</v>
      </c>
      <c r="C308" s="3">
        <v>1</v>
      </c>
      <c r="D308" s="3">
        <f>C308/B308</f>
        <v>0.1</v>
      </c>
    </row>
    <row r="309" spans="1:8">
      <c r="A309" s="1" t="s">
        <v>3130</v>
      </c>
      <c r="B309" s="3">
        <v>1</v>
      </c>
      <c r="C309" s="3">
        <v>1</v>
      </c>
      <c r="D309" s="3">
        <f>C309/B309</f>
        <v>1</v>
      </c>
    </row>
    <row r="310" spans="1:8" ht="17" thickBot="1"/>
    <row r="311" spans="1:8">
      <c r="A311" s="5" t="s">
        <v>3140</v>
      </c>
      <c r="B311" s="6"/>
      <c r="C311" s="6"/>
      <c r="D311" s="6"/>
      <c r="E311" s="6"/>
      <c r="F311" s="6"/>
      <c r="G311" s="6"/>
      <c r="H311" s="7"/>
    </row>
    <row r="312" spans="1:8" ht="17" thickBot="1">
      <c r="A312" s="10" t="s">
        <v>3141</v>
      </c>
      <c r="B312" s="11"/>
      <c r="C312" s="11"/>
      <c r="D312" s="11"/>
      <c r="E312" s="11"/>
      <c r="F312" s="11"/>
      <c r="G312" s="11"/>
      <c r="H312" s="13"/>
    </row>
    <row r="314" spans="1:8">
      <c r="A314" s="1" t="s">
        <v>3142</v>
      </c>
    </row>
    <row r="315" spans="1:8">
      <c r="A315" s="1" t="s">
        <v>3143</v>
      </c>
    </row>
    <row r="316" spans="1:8">
      <c r="A316" s="1" t="s">
        <v>3144</v>
      </c>
    </row>
    <row r="318" spans="1:8">
      <c r="D318" s="3" t="s">
        <v>224</v>
      </c>
      <c r="E318" s="3" t="s">
        <v>224</v>
      </c>
    </row>
    <row r="319" spans="1:8">
      <c r="D319" s="3" t="s">
        <v>3136</v>
      </c>
      <c r="E319" s="3" t="s">
        <v>3145</v>
      </c>
    </row>
    <row r="320" spans="1:8">
      <c r="A320" s="22" t="s">
        <v>1949</v>
      </c>
      <c r="B320" s="24" t="s">
        <v>3131</v>
      </c>
      <c r="C320" s="24" t="s">
        <v>3132</v>
      </c>
      <c r="D320" s="24" t="s">
        <v>3137</v>
      </c>
      <c r="E320" s="24" t="s">
        <v>3146</v>
      </c>
    </row>
    <row r="321" spans="1:8">
      <c r="A321" s="1" t="s">
        <v>3127</v>
      </c>
      <c r="B321" s="3">
        <v>50</v>
      </c>
      <c r="C321" s="3">
        <v>4</v>
      </c>
      <c r="D321" s="351">
        <f>C321/B321</f>
        <v>0.08</v>
      </c>
      <c r="E321" s="3">
        <f>B321/C321</f>
        <v>12.5</v>
      </c>
    </row>
    <row r="322" spans="1:8">
      <c r="A322" s="1" t="s">
        <v>3128</v>
      </c>
      <c r="B322" s="3">
        <v>20</v>
      </c>
      <c r="C322" s="3">
        <v>3</v>
      </c>
      <c r="D322" s="310">
        <f>C322/B322</f>
        <v>0.15</v>
      </c>
      <c r="E322" s="3">
        <f>B322/C322</f>
        <v>6.666666666666667</v>
      </c>
    </row>
    <row r="323" spans="1:8">
      <c r="A323" s="1" t="s">
        <v>3129</v>
      </c>
      <c r="B323" s="3">
        <v>10</v>
      </c>
      <c r="C323" s="3">
        <v>1</v>
      </c>
      <c r="D323" s="3">
        <f>C323/B323</f>
        <v>0.1</v>
      </c>
      <c r="E323" s="3">
        <f>B323/C323</f>
        <v>10</v>
      </c>
    </row>
    <row r="324" spans="1:8">
      <c r="A324" s="1" t="s">
        <v>3130</v>
      </c>
      <c r="B324" s="3">
        <v>1</v>
      </c>
      <c r="C324" s="3">
        <v>1</v>
      </c>
      <c r="D324" s="3">
        <f>C324/B324</f>
        <v>1</v>
      </c>
      <c r="E324" s="19">
        <f>B324/C324</f>
        <v>1</v>
      </c>
    </row>
    <row r="325" spans="1:8" ht="17" thickBot="1"/>
    <row r="326" spans="1:8" ht="17" thickBot="1">
      <c r="A326" s="72" t="s">
        <v>3147</v>
      </c>
      <c r="B326" s="50"/>
      <c r="C326" s="50"/>
      <c r="D326" s="50"/>
      <c r="E326" s="50"/>
      <c r="F326" s="50"/>
      <c r="G326" s="50"/>
      <c r="H326" s="51"/>
    </row>
    <row r="342" spans="1:8" ht="17" thickBot="1"/>
    <row r="343" spans="1:8" ht="17" thickBot="1">
      <c r="A343" s="72" t="s">
        <v>3148</v>
      </c>
      <c r="B343" s="50"/>
      <c r="C343" s="50"/>
      <c r="D343" s="50"/>
      <c r="E343" s="50"/>
      <c r="F343" s="50"/>
      <c r="G343" s="50"/>
      <c r="H343" s="51"/>
    </row>
    <row r="344" spans="1:8">
      <c r="A344" s="1" t="s">
        <v>3149</v>
      </c>
    </row>
    <row r="345" spans="1:8">
      <c r="A345" s="1" t="s">
        <v>3150</v>
      </c>
    </row>
    <row r="346" spans="1:8">
      <c r="A346" s="1" t="s">
        <v>3151</v>
      </c>
    </row>
    <row r="347" spans="1:8">
      <c r="A347" s="1" t="s">
        <v>3152</v>
      </c>
    </row>
    <row r="348" spans="1:8">
      <c r="A348" s="1" t="s">
        <v>3153</v>
      </c>
    </row>
    <row r="349" spans="1:8" ht="17" thickBot="1"/>
    <row r="350" spans="1:8" ht="17" thickBot="1">
      <c r="A350" s="72" t="s">
        <v>3154</v>
      </c>
      <c r="B350" s="50"/>
      <c r="C350" s="50"/>
      <c r="D350" s="50"/>
      <c r="E350" s="50"/>
      <c r="F350" s="50"/>
      <c r="G350" s="50"/>
      <c r="H350" s="51"/>
    </row>
    <row r="351" spans="1:8">
      <c r="A351" s="1" t="s">
        <v>3155</v>
      </c>
    </row>
    <row r="352" spans="1:8">
      <c r="A352" s="1" t="s">
        <v>3156</v>
      </c>
    </row>
    <row r="353" spans="1:8">
      <c r="A353" s="1" t="s">
        <v>3157</v>
      </c>
    </row>
    <row r="354" spans="1:8">
      <c r="A354" s="1" t="s">
        <v>3158</v>
      </c>
    </row>
    <row r="355" spans="1:8">
      <c r="D355" s="1">
        <f>1/0.08</f>
        <v>12.5</v>
      </c>
      <c r="E355" s="1" t="s">
        <v>3159</v>
      </c>
    </row>
    <row r="357" spans="1:8">
      <c r="A357" s="1" t="s">
        <v>3160</v>
      </c>
    </row>
    <row r="358" spans="1:8" ht="17" thickBot="1"/>
    <row r="359" spans="1:8" ht="17" thickBot="1">
      <c r="A359" s="72" t="s">
        <v>3161</v>
      </c>
      <c r="B359" s="50"/>
      <c r="C359" s="50"/>
      <c r="D359" s="50"/>
      <c r="E359" s="50"/>
      <c r="F359" s="50"/>
      <c r="G359" s="50"/>
      <c r="H359" s="51"/>
    </row>
    <row r="361" spans="1:8">
      <c r="A361" s="1" t="s">
        <v>3162</v>
      </c>
    </row>
    <row r="362" spans="1:8">
      <c r="A362" s="1" t="s">
        <v>3163</v>
      </c>
    </row>
    <row r="363" spans="1:8">
      <c r="A363" s="1" t="s">
        <v>3164</v>
      </c>
    </row>
    <row r="364" spans="1:8">
      <c r="A364" s="1" t="s">
        <v>3165</v>
      </c>
    </row>
    <row r="368" spans="1:8">
      <c r="H368" s="1" t="s">
        <v>3166</v>
      </c>
    </row>
    <row r="369" spans="7:10">
      <c r="H369" s="1" t="s">
        <v>3167</v>
      </c>
    </row>
    <row r="370" spans="7:10">
      <c r="H370" s="1" t="s">
        <v>3168</v>
      </c>
    </row>
    <row r="371" spans="7:10">
      <c r="H371" s="1" t="s">
        <v>3169</v>
      </c>
    </row>
    <row r="372" spans="7:10">
      <c r="H372" s="1" t="s">
        <v>3170</v>
      </c>
    </row>
    <row r="373" spans="7:10">
      <c r="H373" s="1" t="s">
        <v>3171</v>
      </c>
    </row>
    <row r="374" spans="7:10">
      <c r="H374" s="1" t="s">
        <v>3172</v>
      </c>
    </row>
    <row r="375" spans="7:10">
      <c r="H375" s="1" t="s">
        <v>3173</v>
      </c>
    </row>
    <row r="376" spans="7:10">
      <c r="H376" s="1" t="s">
        <v>3174</v>
      </c>
    </row>
    <row r="377" spans="7:10">
      <c r="H377" s="1" t="s">
        <v>3175</v>
      </c>
    </row>
    <row r="378" spans="7:10">
      <c r="H378" s="1" t="s">
        <v>3176</v>
      </c>
    </row>
    <row r="379" spans="7:10">
      <c r="H379" s="1" t="s">
        <v>3177</v>
      </c>
    </row>
    <row r="382" spans="7:10">
      <c r="H382" s="1" t="s">
        <v>3178</v>
      </c>
    </row>
    <row r="383" spans="7:10">
      <c r="G383" s="2">
        <f>(9-4.6)/54</f>
        <v>8.1481481481481488E-2</v>
      </c>
      <c r="J383" s="1" t="s">
        <v>3179</v>
      </c>
    </row>
    <row r="385" spans="1:11">
      <c r="B385" s="1" t="s">
        <v>3180</v>
      </c>
    </row>
    <row r="390" spans="1:11" ht="17" thickBot="1"/>
    <row r="391" spans="1:11" ht="24" thickBot="1">
      <c r="A391" s="260" t="s">
        <v>3181</v>
      </c>
      <c r="B391" s="261"/>
      <c r="C391" s="261"/>
      <c r="D391" s="261"/>
      <c r="E391" s="261"/>
      <c r="F391" s="261"/>
      <c r="G391" s="261"/>
      <c r="H391" s="261"/>
      <c r="I391" s="261"/>
      <c r="J391" s="261"/>
      <c r="K391" s="262"/>
    </row>
    <row r="412" spans="10:12">
      <c r="L412" s="3" t="s">
        <v>1901</v>
      </c>
    </row>
    <row r="413" spans="10:12">
      <c r="L413" s="3" t="s">
        <v>3182</v>
      </c>
    </row>
    <row r="415" spans="10:12">
      <c r="J415" s="1" t="s">
        <v>3184</v>
      </c>
    </row>
    <row r="416" spans="10:12">
      <c r="J416" s="1" t="s">
        <v>3185</v>
      </c>
    </row>
    <row r="417" spans="1:20">
      <c r="A417" s="16" t="s">
        <v>336</v>
      </c>
      <c r="B417" s="16"/>
      <c r="C417" s="16"/>
      <c r="D417" s="16"/>
      <c r="E417" s="16"/>
      <c r="F417" s="16"/>
      <c r="G417" s="16"/>
      <c r="H417" s="16"/>
    </row>
    <row r="418" spans="1:20">
      <c r="A418" s="1" t="s">
        <v>337</v>
      </c>
    </row>
    <row r="419" spans="1:20">
      <c r="A419" s="1" t="s">
        <v>338</v>
      </c>
    </row>
    <row r="420" spans="1:20">
      <c r="A420" s="1" t="s">
        <v>2001</v>
      </c>
    </row>
    <row r="421" spans="1:20">
      <c r="A421" s="1" t="s">
        <v>2002</v>
      </c>
    </row>
    <row r="422" spans="1:20">
      <c r="T422" s="3"/>
    </row>
    <row r="423" spans="1:20">
      <c r="A423" s="1" t="s">
        <v>2003</v>
      </c>
      <c r="T423" s="3"/>
    </row>
    <row r="424" spans="1:20" ht="17" thickBot="1">
      <c r="I424" s="3" t="s">
        <v>3183</v>
      </c>
    </row>
    <row r="425" spans="1:20" ht="17" thickBot="1">
      <c r="A425" s="49" t="s">
        <v>340</v>
      </c>
      <c r="B425" s="50"/>
      <c r="C425" s="50"/>
      <c r="D425" s="50"/>
      <c r="E425" s="50"/>
      <c r="F425" s="50"/>
      <c r="G425" s="50"/>
      <c r="H425" s="51"/>
    </row>
    <row r="427" spans="1:20">
      <c r="A427" s="1" t="s">
        <v>341</v>
      </c>
    </row>
    <row r="428" spans="1:20">
      <c r="A428" s="1" t="s">
        <v>342</v>
      </c>
      <c r="J428" s="1" t="s">
        <v>3186</v>
      </c>
    </row>
    <row r="429" spans="1:20">
      <c r="A429" s="1" t="s">
        <v>343</v>
      </c>
      <c r="J429" s="1" t="s">
        <v>3187</v>
      </c>
    </row>
    <row r="430" spans="1:20">
      <c r="A430" s="1" t="s">
        <v>344</v>
      </c>
      <c r="J430" s="1" t="s">
        <v>3188</v>
      </c>
      <c r="S430" s="3" t="s">
        <v>1901</v>
      </c>
    </row>
    <row r="431" spans="1:20">
      <c r="A431" s="1" t="s">
        <v>343</v>
      </c>
      <c r="J431" s="1" t="s">
        <v>3189</v>
      </c>
      <c r="S431" s="3"/>
    </row>
    <row r="432" spans="1:20">
      <c r="A432" s="1" t="s">
        <v>345</v>
      </c>
      <c r="J432" s="1" t="s">
        <v>3190</v>
      </c>
      <c r="P432" s="1" t="s">
        <v>3205</v>
      </c>
      <c r="S432" s="3"/>
    </row>
    <row r="433" spans="1:22">
      <c r="A433" s="1" t="s">
        <v>346</v>
      </c>
      <c r="J433" s="1" t="s">
        <v>3191</v>
      </c>
      <c r="P433" s="1" t="s">
        <v>3206</v>
      </c>
      <c r="S433" s="3"/>
    </row>
    <row r="434" spans="1:22">
      <c r="A434" s="1" t="s">
        <v>347</v>
      </c>
      <c r="M434" s="1" t="s">
        <v>3192</v>
      </c>
      <c r="P434" s="1" t="s">
        <v>3207</v>
      </c>
      <c r="S434" s="3"/>
    </row>
    <row r="435" spans="1:22">
      <c r="J435" s="1" t="s">
        <v>3193</v>
      </c>
      <c r="P435" s="1" t="s">
        <v>3208</v>
      </c>
      <c r="Q435" s="3"/>
      <c r="S435" s="3"/>
    </row>
    <row r="436" spans="1:22">
      <c r="A436" s="1" t="s">
        <v>348</v>
      </c>
      <c r="J436" s="1" t="s">
        <v>3194</v>
      </c>
      <c r="Q436" s="3"/>
      <c r="S436" s="3"/>
    </row>
    <row r="437" spans="1:22">
      <c r="M437" s="1" t="s">
        <v>3192</v>
      </c>
      <c r="P437" s="1" t="s">
        <v>3209</v>
      </c>
      <c r="S437" s="3"/>
    </row>
    <row r="438" spans="1:22">
      <c r="P438" s="1" t="s">
        <v>3210</v>
      </c>
      <c r="R438" s="93"/>
      <c r="S438" s="239"/>
      <c r="T438" s="93"/>
      <c r="U438" s="93"/>
      <c r="V438" s="93"/>
    </row>
    <row r="439" spans="1:22">
      <c r="C439" s="1" t="s">
        <v>350</v>
      </c>
      <c r="J439" s="1" t="s">
        <v>3195</v>
      </c>
      <c r="P439" s="1" t="s">
        <v>3211</v>
      </c>
      <c r="R439" s="93"/>
      <c r="S439" s="239"/>
      <c r="T439" s="93"/>
      <c r="U439" s="93"/>
      <c r="V439" s="93"/>
    </row>
    <row r="440" spans="1:22">
      <c r="J440" s="1" t="s">
        <v>3196</v>
      </c>
      <c r="P440" s="1" t="s">
        <v>3212</v>
      </c>
      <c r="R440" s="93"/>
      <c r="S440" s="239"/>
      <c r="T440" s="93"/>
      <c r="U440" s="93"/>
      <c r="V440" s="93"/>
    </row>
    <row r="441" spans="1:22">
      <c r="J441" s="1" t="s">
        <v>3197</v>
      </c>
      <c r="R441" s="93"/>
      <c r="S441" s="239"/>
      <c r="T441" s="93"/>
      <c r="U441" s="93"/>
      <c r="V441" s="93"/>
    </row>
    <row r="442" spans="1:22">
      <c r="C442" s="1" t="s">
        <v>351</v>
      </c>
      <c r="G442" s="1" t="s">
        <v>352</v>
      </c>
      <c r="M442" s="1" t="s">
        <v>3198</v>
      </c>
      <c r="R442" s="350" t="s">
        <v>353</v>
      </c>
      <c r="S442" s="352"/>
      <c r="T442" s="350"/>
      <c r="U442" s="350"/>
      <c r="V442" s="350"/>
    </row>
    <row r="443" spans="1:22">
      <c r="J443" s="1" t="s">
        <v>3199</v>
      </c>
      <c r="R443" s="350" t="s">
        <v>354</v>
      </c>
      <c r="S443" s="352"/>
      <c r="T443" s="350"/>
      <c r="U443" s="350"/>
      <c r="V443" s="350"/>
    </row>
    <row r="444" spans="1:22">
      <c r="C444" s="1" t="s">
        <v>355</v>
      </c>
      <c r="J444" s="1" t="s">
        <v>3200</v>
      </c>
      <c r="R444" s="350" t="s">
        <v>356</v>
      </c>
      <c r="S444" s="350"/>
      <c r="T444" s="350"/>
      <c r="U444" s="350"/>
      <c r="V444" s="350"/>
    </row>
    <row r="445" spans="1:22">
      <c r="M445" s="1" t="s">
        <v>3201</v>
      </c>
      <c r="O445" s="1" t="s">
        <v>1902</v>
      </c>
      <c r="R445" s="350" t="s">
        <v>357</v>
      </c>
      <c r="S445" s="350"/>
      <c r="T445" s="350"/>
      <c r="U445" s="350"/>
      <c r="V445" s="350"/>
    </row>
    <row r="446" spans="1:22">
      <c r="G446" s="1" t="s">
        <v>358</v>
      </c>
      <c r="R446" s="93"/>
      <c r="S446" s="93"/>
      <c r="T446" s="93"/>
      <c r="U446" s="93"/>
      <c r="V446" s="93"/>
    </row>
    <row r="447" spans="1:22">
      <c r="J447" s="1" t="s">
        <v>3202</v>
      </c>
      <c r="R447" s="93"/>
      <c r="S447" s="93"/>
      <c r="T447" s="93"/>
      <c r="U447" s="93"/>
      <c r="V447" s="93"/>
    </row>
    <row r="448" spans="1:22">
      <c r="A448" s="1" t="s">
        <v>359</v>
      </c>
      <c r="J448" s="1" t="s">
        <v>3203</v>
      </c>
    </row>
    <row r="449" spans="1:10">
      <c r="A449" s="1" t="s">
        <v>360</v>
      </c>
      <c r="J449" s="1" t="s">
        <v>3204</v>
      </c>
    </row>
    <row r="451" spans="1:10">
      <c r="D451" s="3" t="s">
        <v>339</v>
      </c>
    </row>
    <row r="452" spans="1:10">
      <c r="D452" s="3" t="s">
        <v>29</v>
      </c>
    </row>
    <row r="457" spans="1:10">
      <c r="F457" s="53"/>
    </row>
    <row r="458" spans="1:10">
      <c r="F458" s="53"/>
    </row>
    <row r="464" spans="1:10">
      <c r="A464" s="3" t="s">
        <v>33</v>
      </c>
    </row>
    <row r="465" spans="1:9">
      <c r="A465" s="3" t="s">
        <v>349</v>
      </c>
    </row>
    <row r="468" spans="1:9">
      <c r="A468" s="53"/>
      <c r="B468" s="53"/>
      <c r="C468" s="53"/>
      <c r="D468" s="53"/>
      <c r="E468" s="53"/>
      <c r="F468" s="53"/>
      <c r="G468" s="53"/>
      <c r="H468" s="53"/>
      <c r="I468" s="53"/>
    </row>
    <row r="475" spans="1:9" ht="17" thickBot="1"/>
    <row r="476" spans="1:9" ht="17" thickBot="1">
      <c r="A476" s="49" t="s">
        <v>361</v>
      </c>
      <c r="B476" s="50"/>
      <c r="C476" s="50"/>
      <c r="D476" s="50"/>
      <c r="E476" s="50"/>
      <c r="F476" s="50"/>
      <c r="G476" s="50"/>
      <c r="H476" s="51"/>
    </row>
    <row r="478" spans="1:9">
      <c r="D478" s="3" t="s">
        <v>339</v>
      </c>
      <c r="F478" s="1" t="s">
        <v>362</v>
      </c>
    </row>
    <row r="479" spans="1:9">
      <c r="D479" s="3" t="s">
        <v>29</v>
      </c>
      <c r="F479" s="1" t="s">
        <v>363</v>
      </c>
    </row>
    <row r="480" spans="1:9">
      <c r="F480" s="1" t="s">
        <v>364</v>
      </c>
    </row>
    <row r="481" spans="1:8">
      <c r="F481" s="1" t="s">
        <v>365</v>
      </c>
    </row>
    <row r="482" spans="1:8">
      <c r="F482" s="1" t="s">
        <v>366</v>
      </c>
    </row>
    <row r="483" spans="1:8">
      <c r="F483" s="1" t="s">
        <v>367</v>
      </c>
    </row>
    <row r="484" spans="1:8">
      <c r="F484" s="1" t="s">
        <v>368</v>
      </c>
    </row>
    <row r="486" spans="1:8">
      <c r="F486" s="1" t="s">
        <v>369</v>
      </c>
    </row>
    <row r="487" spans="1:8">
      <c r="F487" s="1" t="s">
        <v>370</v>
      </c>
    </row>
    <row r="488" spans="1:8" ht="17" thickBot="1"/>
    <row r="489" spans="1:8">
      <c r="F489" s="54" t="s">
        <v>371</v>
      </c>
      <c r="G489" s="55"/>
      <c r="H489" s="56"/>
    </row>
    <row r="490" spans="1:8">
      <c r="F490" s="57" t="s">
        <v>372</v>
      </c>
      <c r="G490" s="58"/>
      <c r="H490" s="59"/>
    </row>
    <row r="491" spans="1:8">
      <c r="A491" s="3" t="s">
        <v>33</v>
      </c>
      <c r="F491" s="57" t="s">
        <v>373</v>
      </c>
      <c r="G491" s="58"/>
      <c r="H491" s="59"/>
    </row>
    <row r="492" spans="1:8">
      <c r="A492" s="3" t="s">
        <v>349</v>
      </c>
      <c r="F492" s="8"/>
      <c r="H492" s="9"/>
    </row>
    <row r="493" spans="1:8" ht="17" thickBot="1">
      <c r="F493" s="8" t="s">
        <v>374</v>
      </c>
      <c r="H493" s="9"/>
    </row>
    <row r="494" spans="1:8">
      <c r="A494" s="54" t="s">
        <v>375</v>
      </c>
      <c r="B494" s="55"/>
      <c r="C494" s="55"/>
      <c r="D494" s="56"/>
      <c r="F494" s="8" t="s">
        <v>376</v>
      </c>
      <c r="H494" s="9"/>
    </row>
    <row r="495" spans="1:8">
      <c r="A495" s="57" t="s">
        <v>377</v>
      </c>
      <c r="B495" s="58"/>
      <c r="C495" s="58"/>
      <c r="D495" s="59"/>
      <c r="F495" s="8"/>
      <c r="H495" s="9"/>
    </row>
    <row r="496" spans="1:8">
      <c r="A496" s="8"/>
      <c r="D496" s="9"/>
      <c r="F496" s="8" t="s">
        <v>378</v>
      </c>
      <c r="H496" s="9"/>
    </row>
    <row r="497" spans="1:8" ht="17" thickBot="1">
      <c r="A497" s="8" t="s">
        <v>379</v>
      </c>
      <c r="D497" s="9"/>
      <c r="F497" s="10" t="s">
        <v>380</v>
      </c>
      <c r="G497" s="11"/>
      <c r="H497" s="13"/>
    </row>
    <row r="498" spans="1:8" ht="17" thickBot="1">
      <c r="A498" s="8" t="s">
        <v>381</v>
      </c>
      <c r="D498" s="9"/>
      <c r="F498" s="49" t="s">
        <v>382</v>
      </c>
      <c r="G498" s="50"/>
      <c r="H498" s="51"/>
    </row>
    <row r="499" spans="1:8" ht="17" thickBot="1">
      <c r="A499" s="10" t="s">
        <v>383</v>
      </c>
      <c r="B499" s="11"/>
      <c r="C499" s="11"/>
      <c r="D499" s="13"/>
    </row>
    <row r="500" spans="1:8" ht="17" thickBot="1"/>
    <row r="501" spans="1:8" ht="17" thickBot="1">
      <c r="A501" s="49" t="s">
        <v>384</v>
      </c>
      <c r="B501" s="50"/>
      <c r="C501" s="50"/>
      <c r="D501" s="50"/>
      <c r="E501" s="50"/>
      <c r="F501" s="50"/>
      <c r="G501" s="50"/>
      <c r="H501" s="51"/>
    </row>
    <row r="502" spans="1:8" ht="17" thickBot="1"/>
    <row r="503" spans="1:8" ht="17" thickBot="1">
      <c r="A503" s="60" t="s">
        <v>385</v>
      </c>
      <c r="B503" s="61"/>
      <c r="C503" s="61"/>
      <c r="D503" s="61"/>
      <c r="E503" s="61"/>
      <c r="F503" s="61"/>
      <c r="G503" s="61"/>
      <c r="H503" s="62"/>
    </row>
    <row r="504" spans="1:8">
      <c r="A504" s="5" t="s">
        <v>386</v>
      </c>
      <c r="B504" s="6"/>
      <c r="C504" s="6"/>
      <c r="D504" s="6"/>
      <c r="E504" s="6"/>
      <c r="F504" s="6"/>
      <c r="G504" s="6"/>
      <c r="H504" s="7"/>
    </row>
    <row r="505" spans="1:8" ht="17" thickBot="1">
      <c r="A505" s="10" t="s">
        <v>387</v>
      </c>
      <c r="B505" s="11"/>
      <c r="C505" s="11"/>
      <c r="D505" s="11"/>
      <c r="E505" s="11"/>
      <c r="F505" s="11"/>
      <c r="G505" s="11"/>
      <c r="H505" s="13"/>
    </row>
    <row r="507" spans="1:8" ht="17" thickBot="1">
      <c r="D507" s="3" t="s">
        <v>339</v>
      </c>
    </row>
    <row r="508" spans="1:8">
      <c r="D508" s="3" t="s">
        <v>29</v>
      </c>
      <c r="F508" s="54" t="s">
        <v>388</v>
      </c>
      <c r="G508" s="63"/>
      <c r="H508" s="64"/>
    </row>
    <row r="509" spans="1:8">
      <c r="F509" s="57" t="s">
        <v>389</v>
      </c>
      <c r="G509" s="65"/>
      <c r="H509" s="66"/>
    </row>
    <row r="510" spans="1:8">
      <c r="F510" s="57" t="s">
        <v>390</v>
      </c>
      <c r="G510" s="65"/>
      <c r="H510" s="66"/>
    </row>
    <row r="511" spans="1:8">
      <c r="F511" s="57" t="s">
        <v>391</v>
      </c>
      <c r="G511" s="65"/>
      <c r="H511" s="66"/>
    </row>
    <row r="512" spans="1:8">
      <c r="F512" s="265" t="s">
        <v>392</v>
      </c>
      <c r="G512" s="109"/>
      <c r="H512" s="266"/>
    </row>
    <row r="513" spans="1:8">
      <c r="F513" s="265" t="s">
        <v>393</v>
      </c>
      <c r="G513" s="109"/>
      <c r="H513" s="266"/>
    </row>
    <row r="514" spans="1:8">
      <c r="F514" s="265" t="s">
        <v>394</v>
      </c>
      <c r="G514" s="109"/>
      <c r="H514" s="266"/>
    </row>
    <row r="515" spans="1:8" ht="17" thickBot="1">
      <c r="F515" s="267" t="s">
        <v>2004</v>
      </c>
      <c r="G515" s="268"/>
      <c r="H515" s="269"/>
    </row>
    <row r="516" spans="1:8" ht="17" thickBot="1"/>
    <row r="517" spans="1:8">
      <c r="F517" s="54" t="s">
        <v>395</v>
      </c>
      <c r="G517" s="63"/>
      <c r="H517" s="64"/>
    </row>
    <row r="518" spans="1:8">
      <c r="F518" s="57" t="s">
        <v>389</v>
      </c>
      <c r="G518" s="65"/>
      <c r="H518" s="66"/>
    </row>
    <row r="519" spans="1:8">
      <c r="F519" s="57" t="s">
        <v>396</v>
      </c>
      <c r="G519" s="65"/>
      <c r="H519" s="66"/>
    </row>
    <row r="520" spans="1:8">
      <c r="A520" s="3" t="s">
        <v>33</v>
      </c>
      <c r="F520" s="57" t="s">
        <v>397</v>
      </c>
      <c r="G520" s="65"/>
      <c r="H520" s="66"/>
    </row>
    <row r="521" spans="1:8">
      <c r="A521" s="3" t="s">
        <v>349</v>
      </c>
      <c r="F521" s="57" t="s">
        <v>398</v>
      </c>
      <c r="G521" s="65"/>
      <c r="H521" s="66"/>
    </row>
    <row r="522" spans="1:8" ht="17" thickBot="1">
      <c r="F522" s="57" t="s">
        <v>399</v>
      </c>
      <c r="G522" s="65"/>
      <c r="H522" s="66"/>
    </row>
    <row r="523" spans="1:8" ht="17" thickBot="1">
      <c r="A523" s="54" t="s">
        <v>400</v>
      </c>
      <c r="B523" s="63"/>
      <c r="C523" s="63"/>
      <c r="D523" s="63"/>
      <c r="E523" s="63"/>
      <c r="F523" s="68" t="s">
        <v>401</v>
      </c>
      <c r="G523" s="69"/>
      <c r="H523" s="70"/>
    </row>
    <row r="524" spans="1:8">
      <c r="A524" s="8" t="s">
        <v>402</v>
      </c>
      <c r="E524" s="9"/>
      <c r="F524" s="270" t="s">
        <v>403</v>
      </c>
      <c r="G524" s="270"/>
      <c r="H524" s="271"/>
    </row>
    <row r="525" spans="1:8">
      <c r="A525" s="8" t="s">
        <v>404</v>
      </c>
      <c r="E525" s="9"/>
      <c r="F525" s="109" t="s">
        <v>405</v>
      </c>
      <c r="G525" s="109"/>
      <c r="H525" s="266"/>
    </row>
    <row r="526" spans="1:8">
      <c r="A526" s="8" t="s">
        <v>406</v>
      </c>
      <c r="E526" s="9"/>
      <c r="F526" s="109" t="s">
        <v>407</v>
      </c>
      <c r="G526" s="109"/>
      <c r="H526" s="266"/>
    </row>
    <row r="527" spans="1:8">
      <c r="A527" s="8" t="s">
        <v>408</v>
      </c>
      <c r="E527" s="9"/>
      <c r="F527" s="109" t="s">
        <v>2005</v>
      </c>
      <c r="G527" s="109"/>
      <c r="H527" s="266"/>
    </row>
    <row r="528" spans="1:8">
      <c r="A528" s="8" t="s">
        <v>409</v>
      </c>
      <c r="E528" s="9"/>
      <c r="F528" s="109" t="s">
        <v>2006</v>
      </c>
      <c r="G528" s="109"/>
      <c r="H528" s="266"/>
    </row>
    <row r="529" spans="1:8">
      <c r="A529" s="8" t="s">
        <v>410</v>
      </c>
      <c r="E529" s="9"/>
      <c r="F529" s="109" t="s">
        <v>411</v>
      </c>
      <c r="G529" s="109"/>
      <c r="H529" s="266"/>
    </row>
    <row r="530" spans="1:8" ht="17" thickBot="1">
      <c r="A530" s="10" t="s">
        <v>412</v>
      </c>
      <c r="B530" s="11"/>
      <c r="C530" s="11"/>
      <c r="D530" s="11"/>
      <c r="E530" s="13"/>
      <c r="F530" s="109" t="s">
        <v>413</v>
      </c>
      <c r="G530" s="109"/>
      <c r="H530" s="266"/>
    </row>
    <row r="531" spans="1:8">
      <c r="A531" s="272" t="s">
        <v>414</v>
      </c>
      <c r="B531" s="270"/>
      <c r="C531" s="270"/>
      <c r="D531" s="270"/>
      <c r="E531" s="271"/>
      <c r="F531" s="265" t="s">
        <v>415</v>
      </c>
      <c r="G531" s="109"/>
      <c r="H531" s="266"/>
    </row>
    <row r="532" spans="1:8">
      <c r="A532" s="265" t="s">
        <v>416</v>
      </c>
      <c r="B532" s="109"/>
      <c r="C532" s="109"/>
      <c r="D532" s="109"/>
      <c r="E532" s="266"/>
      <c r="F532" s="265" t="s">
        <v>417</v>
      </c>
      <c r="G532" s="109"/>
      <c r="H532" s="266"/>
    </row>
    <row r="533" spans="1:8">
      <c r="A533" s="265" t="s">
        <v>418</v>
      </c>
      <c r="B533" s="109"/>
      <c r="C533" s="109"/>
      <c r="D533" s="109"/>
      <c r="E533" s="266"/>
      <c r="F533" s="265" t="s">
        <v>419</v>
      </c>
      <c r="G533" s="109"/>
      <c r="H533" s="266"/>
    </row>
    <row r="534" spans="1:8">
      <c r="A534" s="265" t="s">
        <v>420</v>
      </c>
      <c r="B534" s="109"/>
      <c r="C534" s="109"/>
      <c r="D534" s="109"/>
      <c r="E534" s="266"/>
      <c r="F534" s="265" t="s">
        <v>421</v>
      </c>
      <c r="G534" s="109"/>
      <c r="H534" s="266"/>
    </row>
    <row r="535" spans="1:8">
      <c r="A535" s="265" t="s">
        <v>422</v>
      </c>
      <c r="B535" s="109"/>
      <c r="C535" s="109"/>
      <c r="D535" s="109"/>
      <c r="E535" s="266"/>
      <c r="F535" s="265" t="s">
        <v>423</v>
      </c>
      <c r="G535" s="109"/>
      <c r="H535" s="266"/>
    </row>
    <row r="536" spans="1:8" ht="17" thickBot="1">
      <c r="A536" s="267" t="s">
        <v>424</v>
      </c>
      <c r="B536" s="268"/>
      <c r="C536" s="268"/>
      <c r="D536" s="268"/>
      <c r="E536" s="269"/>
      <c r="F536" s="267" t="s">
        <v>425</v>
      </c>
      <c r="G536" s="268"/>
      <c r="H536" s="269"/>
    </row>
    <row r="537" spans="1:8">
      <c r="A537" s="67" t="s">
        <v>426</v>
      </c>
      <c r="B537" s="67"/>
      <c r="C537" s="67"/>
      <c r="D537" s="67"/>
      <c r="E537" s="67"/>
      <c r="F537" s="67" t="s">
        <v>427</v>
      </c>
      <c r="G537" s="67"/>
      <c r="H537" s="67"/>
    </row>
    <row r="538" spans="1:8" ht="17" thickBot="1"/>
    <row r="539" spans="1:8" ht="17" thickBot="1">
      <c r="A539" s="49" t="s">
        <v>428</v>
      </c>
      <c r="B539" s="50"/>
      <c r="C539" s="50"/>
      <c r="D539" s="50"/>
      <c r="E539" s="50" t="s">
        <v>429</v>
      </c>
      <c r="F539" s="50"/>
      <c r="G539" s="50"/>
      <c r="H539" s="51"/>
    </row>
    <row r="541" spans="1:8">
      <c r="A541" s="1" t="s">
        <v>430</v>
      </c>
    </row>
    <row r="542" spans="1:8">
      <c r="A542" s="1" t="s">
        <v>431</v>
      </c>
    </row>
    <row r="544" spans="1:8">
      <c r="D544" s="3" t="s">
        <v>339</v>
      </c>
    </row>
    <row r="545" spans="1:8">
      <c r="D545" s="3" t="s">
        <v>29</v>
      </c>
    </row>
    <row r="547" spans="1:8">
      <c r="F547" s="1" t="s">
        <v>432</v>
      </c>
    </row>
    <row r="548" spans="1:8">
      <c r="F548" s="1" t="s">
        <v>433</v>
      </c>
    </row>
    <row r="549" spans="1:8">
      <c r="F549" s="1" t="s">
        <v>434</v>
      </c>
    </row>
    <row r="550" spans="1:8">
      <c r="F550" s="1" t="s">
        <v>435</v>
      </c>
    </row>
    <row r="551" spans="1:8">
      <c r="F551" s="1" t="s">
        <v>436</v>
      </c>
    </row>
    <row r="554" spans="1:8">
      <c r="F554" s="1" t="s">
        <v>437</v>
      </c>
    </row>
    <row r="555" spans="1:8">
      <c r="F555" s="1" t="s">
        <v>438</v>
      </c>
    </row>
    <row r="557" spans="1:8">
      <c r="A557" s="3" t="s">
        <v>33</v>
      </c>
      <c r="F557" s="4" t="s">
        <v>439</v>
      </c>
      <c r="G557" s="4"/>
      <c r="H557" s="4"/>
    </row>
    <row r="558" spans="1:8">
      <c r="A558" s="3" t="s">
        <v>349</v>
      </c>
      <c r="F558" s="4" t="s">
        <v>440</v>
      </c>
      <c r="G558" s="4"/>
      <c r="H558" s="4"/>
    </row>
    <row r="562" spans="1:8">
      <c r="A562" s="16" t="s">
        <v>3213</v>
      </c>
      <c r="B562" s="16"/>
      <c r="C562" s="16"/>
      <c r="D562" s="16"/>
      <c r="E562" s="16"/>
      <c r="F562" s="16"/>
      <c r="G562" s="16"/>
      <c r="H562" s="16"/>
    </row>
    <row r="564" spans="1:8">
      <c r="A564" s="1" t="s">
        <v>3214</v>
      </c>
    </row>
    <row r="566" spans="1:8">
      <c r="A566" s="3"/>
      <c r="B566" s="3"/>
      <c r="C566" s="3" t="s">
        <v>3216</v>
      </c>
      <c r="D566" s="3" t="s">
        <v>3216</v>
      </c>
    </row>
    <row r="567" spans="1:8">
      <c r="A567" s="3"/>
      <c r="B567" s="3" t="s">
        <v>1112</v>
      </c>
      <c r="C567" s="3" t="s">
        <v>3217</v>
      </c>
      <c r="D567" s="3" t="s">
        <v>3217</v>
      </c>
    </row>
    <row r="568" spans="1:8">
      <c r="A568" s="24" t="s">
        <v>3215</v>
      </c>
      <c r="B568" s="24" t="s">
        <v>3215</v>
      </c>
      <c r="C568" s="24" t="s">
        <v>1902</v>
      </c>
      <c r="D568" s="24" t="s">
        <v>1901</v>
      </c>
    </row>
    <row r="569" spans="1:8">
      <c r="A569" s="3" t="s">
        <v>3218</v>
      </c>
      <c r="B569" s="3">
        <v>300</v>
      </c>
      <c r="C569" s="3">
        <v>2</v>
      </c>
      <c r="D569" s="3">
        <v>3</v>
      </c>
    </row>
    <row r="570" spans="1:8">
      <c r="A570" s="3" t="s">
        <v>3219</v>
      </c>
      <c r="B570" s="3">
        <v>100</v>
      </c>
      <c r="C570" s="3">
        <v>1</v>
      </c>
      <c r="D570" s="3">
        <v>1.5</v>
      </c>
    </row>
    <row r="571" spans="1:8">
      <c r="A571" s="3" t="s">
        <v>554</v>
      </c>
      <c r="B571" s="3">
        <v>200</v>
      </c>
      <c r="C571" s="3">
        <v>5</v>
      </c>
      <c r="D571" s="3">
        <v>0.5</v>
      </c>
    </row>
    <row r="572" spans="1:8">
      <c r="A572" s="3"/>
    </row>
    <row r="573" spans="1:8">
      <c r="A573" s="17" t="s">
        <v>105</v>
      </c>
    </row>
    <row r="574" spans="1:8">
      <c r="A574" s="17" t="s">
        <v>3220</v>
      </c>
    </row>
    <row r="575" spans="1:8">
      <c r="A575" s="17" t="s">
        <v>3221</v>
      </c>
    </row>
    <row r="576" spans="1:8">
      <c r="A576" s="17" t="s">
        <v>3222</v>
      </c>
    </row>
    <row r="577" spans="1:6">
      <c r="A577" s="17" t="s">
        <v>3223</v>
      </c>
    </row>
    <row r="578" spans="1:6">
      <c r="A578" s="3"/>
    </row>
    <row r="579" spans="1:6" s="17" customFormat="1">
      <c r="A579" s="17" t="s">
        <v>341</v>
      </c>
    </row>
    <row r="580" spans="1:6" s="17" customFormat="1">
      <c r="A580" s="17" t="s">
        <v>3224</v>
      </c>
    </row>
    <row r="581" spans="1:6" s="17" customFormat="1">
      <c r="A581" s="17" t="s">
        <v>3225</v>
      </c>
    </row>
    <row r="582" spans="1:6" s="17" customFormat="1">
      <c r="A582" s="17" t="s">
        <v>3226</v>
      </c>
    </row>
    <row r="583" spans="1:6" s="17" customFormat="1">
      <c r="A583" s="17" t="s">
        <v>3227</v>
      </c>
    </row>
    <row r="584" spans="1:6" s="17" customFormat="1"/>
    <row r="585" spans="1:6" s="17" customFormat="1">
      <c r="A585" s="3"/>
      <c r="B585" s="3"/>
      <c r="C585" s="3" t="s">
        <v>3216</v>
      </c>
      <c r="D585" s="3" t="s">
        <v>3216</v>
      </c>
    </row>
    <row r="586" spans="1:6" s="17" customFormat="1">
      <c r="A586" s="3"/>
      <c r="B586" s="3" t="s">
        <v>1112</v>
      </c>
      <c r="C586" s="3" t="s">
        <v>3217</v>
      </c>
      <c r="D586" s="3" t="s">
        <v>3217</v>
      </c>
    </row>
    <row r="587" spans="1:6">
      <c r="A587" s="24" t="s">
        <v>3215</v>
      </c>
      <c r="B587" s="24" t="s">
        <v>3215</v>
      </c>
      <c r="C587" s="24" t="s">
        <v>1902</v>
      </c>
      <c r="D587" s="24" t="s">
        <v>1901</v>
      </c>
      <c r="E587" s="24" t="s">
        <v>2100</v>
      </c>
      <c r="F587" s="24" t="s">
        <v>2101</v>
      </c>
    </row>
    <row r="588" spans="1:6">
      <c r="A588" s="353" t="s">
        <v>3218</v>
      </c>
      <c r="B588" s="353">
        <v>300</v>
      </c>
      <c r="C588" s="353">
        <v>2</v>
      </c>
      <c r="D588" s="353">
        <v>3</v>
      </c>
      <c r="E588" s="353">
        <f>B588/C588</f>
        <v>150</v>
      </c>
      <c r="F588" s="353">
        <f>B588/D588</f>
        <v>100</v>
      </c>
    </row>
    <row r="589" spans="1:6">
      <c r="A589" s="354" t="s">
        <v>3219</v>
      </c>
      <c r="B589" s="354">
        <v>100</v>
      </c>
      <c r="C589" s="354">
        <v>1</v>
      </c>
      <c r="D589" s="354">
        <v>1.5</v>
      </c>
      <c r="E589" s="354">
        <f>B589/C589</f>
        <v>100</v>
      </c>
      <c r="F589" s="354">
        <f>B589/D589</f>
        <v>66.666666666666671</v>
      </c>
    </row>
    <row r="590" spans="1:6">
      <c r="A590" s="355" t="s">
        <v>554</v>
      </c>
      <c r="B590" s="355">
        <v>200</v>
      </c>
      <c r="C590" s="355">
        <v>5</v>
      </c>
      <c r="D590" s="355">
        <v>0.5</v>
      </c>
      <c r="E590" s="355">
        <f>B590/C590</f>
        <v>40</v>
      </c>
      <c r="F590" s="355">
        <f>B590/D590</f>
        <v>400</v>
      </c>
    </row>
    <row r="591" spans="1:6">
      <c r="A591" s="3"/>
    </row>
    <row r="592" spans="1:6">
      <c r="A592" s="17" t="s">
        <v>3228</v>
      </c>
    </row>
    <row r="594" spans="2:8">
      <c r="F594" s="3" t="s">
        <v>1901</v>
      </c>
    </row>
    <row r="595" spans="2:8">
      <c r="H595" s="1" t="s">
        <v>3229</v>
      </c>
    </row>
    <row r="596" spans="2:8">
      <c r="H596" s="1" t="s">
        <v>3230</v>
      </c>
    </row>
    <row r="597" spans="2:8">
      <c r="H597" s="1" t="s">
        <v>3231</v>
      </c>
    </row>
    <row r="598" spans="2:8">
      <c r="H598" s="1" t="s">
        <v>3232</v>
      </c>
    </row>
    <row r="599" spans="2:8">
      <c r="H599" s="1" t="s">
        <v>3233</v>
      </c>
    </row>
    <row r="600" spans="2:8">
      <c r="H600" s="1" t="s">
        <v>3234</v>
      </c>
    </row>
    <row r="602" spans="2:8">
      <c r="H602" s="1" t="s">
        <v>3235</v>
      </c>
    </row>
    <row r="607" spans="2:8">
      <c r="B607" s="3" t="s">
        <v>1902</v>
      </c>
      <c r="H607" s="1" t="s">
        <v>3236</v>
      </c>
    </row>
    <row r="611" spans="1:8" ht="17" thickBot="1"/>
    <row r="612" spans="1:8" ht="17" thickBot="1">
      <c r="A612" s="356" t="s">
        <v>3220</v>
      </c>
      <c r="B612" s="50"/>
      <c r="C612" s="50"/>
      <c r="D612" s="50"/>
      <c r="E612" s="50"/>
      <c r="F612" s="50"/>
      <c r="G612" s="50"/>
      <c r="H612" s="51"/>
    </row>
    <row r="614" spans="1:8">
      <c r="A614" s="1" t="s">
        <v>3237</v>
      </c>
    </row>
    <row r="615" spans="1:8">
      <c r="A615" s="1" t="s">
        <v>3238</v>
      </c>
    </row>
    <row r="616" spans="1:8">
      <c r="A616" s="1" t="s">
        <v>3239</v>
      </c>
    </row>
    <row r="618" spans="1:8">
      <c r="A618" s="1" t="s">
        <v>3240</v>
      </c>
    </row>
    <row r="622" spans="1:8">
      <c r="A622" s="1" t="s">
        <v>3241</v>
      </c>
    </row>
    <row r="627" spans="1:8">
      <c r="A627" s="1" t="s">
        <v>3242</v>
      </c>
      <c r="C627" s="1" t="s">
        <v>3243</v>
      </c>
    </row>
    <row r="628" spans="1:8">
      <c r="C628" s="1" t="s">
        <v>3244</v>
      </c>
    </row>
    <row r="629" spans="1:8">
      <c r="C629" s="1" t="s">
        <v>3245</v>
      </c>
    </row>
    <row r="631" spans="1:8">
      <c r="C631" s="1" t="s">
        <v>3246</v>
      </c>
    </row>
    <row r="632" spans="1:8">
      <c r="C632" s="1" t="s">
        <v>3247</v>
      </c>
    </row>
    <row r="633" spans="1:8">
      <c r="F633" s="1" t="s">
        <v>3248</v>
      </c>
    </row>
    <row r="634" spans="1:8">
      <c r="F634" s="1" t="s">
        <v>3249</v>
      </c>
    </row>
    <row r="636" spans="1:8">
      <c r="C636" s="1" t="s">
        <v>3250</v>
      </c>
    </row>
    <row r="637" spans="1:8" ht="17" thickBot="1"/>
    <row r="638" spans="1:8" ht="17" thickBot="1">
      <c r="A638" s="356" t="s">
        <v>3221</v>
      </c>
      <c r="B638" s="50"/>
      <c r="C638" s="50"/>
      <c r="D638" s="50"/>
      <c r="E638" s="50"/>
      <c r="F638" s="50"/>
      <c r="G638" s="50"/>
      <c r="H638" s="51"/>
    </row>
    <row r="640" spans="1:8">
      <c r="F640" s="3" t="s">
        <v>1901</v>
      </c>
    </row>
    <row r="649" spans="1:2">
      <c r="B649" s="1" t="s">
        <v>1902</v>
      </c>
    </row>
    <row r="652" spans="1:2">
      <c r="A652" s="1" t="s">
        <v>3251</v>
      </c>
    </row>
    <row r="653" spans="1:2">
      <c r="A653" s="1" t="s">
        <v>3252</v>
      </c>
    </row>
    <row r="654" spans="1:2">
      <c r="A654" s="1" t="s">
        <v>3253</v>
      </c>
    </row>
    <row r="655" spans="1:2">
      <c r="A655" s="1" t="s">
        <v>3254</v>
      </c>
    </row>
    <row r="656" spans="1:2" ht="17" thickBot="1"/>
    <row r="657" spans="1:11" ht="17" thickBot="1">
      <c r="A657" s="356" t="s">
        <v>3222</v>
      </c>
      <c r="B657" s="73"/>
      <c r="C657" s="73"/>
      <c r="D657" s="73"/>
      <c r="E657" s="73"/>
      <c r="F657" s="73"/>
      <c r="G657" s="73"/>
      <c r="H657" s="74"/>
    </row>
    <row r="659" spans="1:11">
      <c r="A659" s="1" t="s">
        <v>3255</v>
      </c>
    </row>
    <row r="660" spans="1:11">
      <c r="A660" s="1" t="s">
        <v>3256</v>
      </c>
    </row>
    <row r="661" spans="1:11" ht="17" thickBot="1"/>
    <row r="662" spans="1:11" ht="17" thickBot="1">
      <c r="A662" s="356" t="s">
        <v>3223</v>
      </c>
      <c r="B662" s="50"/>
      <c r="C662" s="50"/>
      <c r="D662" s="50"/>
      <c r="E662" s="50"/>
      <c r="F662" s="50"/>
      <c r="G662" s="50"/>
      <c r="H662" s="51"/>
    </row>
    <row r="664" spans="1:11">
      <c r="A664" s="1" t="s">
        <v>3257</v>
      </c>
    </row>
    <row r="665" spans="1:11">
      <c r="A665" s="1" t="s">
        <v>3258</v>
      </c>
    </row>
    <row r="669" spans="1:11">
      <c r="A669" s="16" t="s">
        <v>2062</v>
      </c>
      <c r="B669" s="16"/>
      <c r="C669" s="16"/>
      <c r="D669" s="16"/>
      <c r="E669" s="16"/>
      <c r="F669" s="16"/>
      <c r="G669" s="16"/>
      <c r="H669" s="16"/>
      <c r="I669" s="16"/>
      <c r="J669" s="16"/>
      <c r="K669" s="16"/>
    </row>
    <row r="670" spans="1:11">
      <c r="A670" s="1" t="s">
        <v>2033</v>
      </c>
    </row>
    <row r="671" spans="1:11">
      <c r="A671" s="1" t="s">
        <v>2034</v>
      </c>
    </row>
    <row r="672" spans="1:11">
      <c r="A672" s="1" t="s">
        <v>2035</v>
      </c>
    </row>
    <row r="673" spans="1:11">
      <c r="A673" s="1" t="s">
        <v>2036</v>
      </c>
    </row>
    <row r="674" spans="1:11">
      <c r="A674" s="1" t="s">
        <v>1012</v>
      </c>
    </row>
    <row r="675" spans="1:11">
      <c r="A675" s="1" t="s">
        <v>2037</v>
      </c>
    </row>
    <row r="676" spans="1:11">
      <c r="A676" s="1" t="s">
        <v>2038</v>
      </c>
    </row>
    <row r="677" spans="1:11">
      <c r="A677" s="1" t="s">
        <v>2039</v>
      </c>
    </row>
    <row r="678" spans="1:11">
      <c r="A678" s="1" t="s">
        <v>2040</v>
      </c>
    </row>
    <row r="679" spans="1:11">
      <c r="A679" s="1" t="s">
        <v>2041</v>
      </c>
    </row>
    <row r="681" spans="1:11">
      <c r="A681" s="16" t="s">
        <v>2063</v>
      </c>
      <c r="B681" s="16"/>
      <c r="C681" s="16"/>
      <c r="D681" s="16"/>
      <c r="E681" s="16"/>
      <c r="F681" s="16"/>
      <c r="G681" s="16"/>
      <c r="H681" s="16"/>
      <c r="I681" s="16"/>
      <c r="J681" s="16"/>
      <c r="K681" s="16"/>
    </row>
    <row r="682" spans="1:11">
      <c r="A682" s="1" t="s">
        <v>2042</v>
      </c>
    </row>
    <row r="683" spans="1:11">
      <c r="A683" s="1" t="s">
        <v>2043</v>
      </c>
      <c r="B683" s="1">
        <v>80</v>
      </c>
      <c r="C683" s="1" t="s">
        <v>2044</v>
      </c>
    </row>
    <row r="684" spans="1:11">
      <c r="A684" s="1" t="s">
        <v>2045</v>
      </c>
      <c r="B684" s="1">
        <v>60</v>
      </c>
      <c r="C684" s="1" t="s">
        <v>2044</v>
      </c>
    </row>
    <row r="686" spans="1:11">
      <c r="A686" s="1" t="s">
        <v>2046</v>
      </c>
    </row>
    <row r="687" spans="1:11">
      <c r="A687" s="1" t="s">
        <v>2047</v>
      </c>
    </row>
    <row r="689" spans="1:11">
      <c r="A689" s="1" t="s">
        <v>2048</v>
      </c>
    </row>
    <row r="691" spans="1:11">
      <c r="A691" s="1" t="s">
        <v>2049</v>
      </c>
      <c r="B691" s="3" t="s">
        <v>2050</v>
      </c>
      <c r="C691" s="3" t="s">
        <v>2051</v>
      </c>
    </row>
    <row r="692" spans="1:11">
      <c r="A692" s="1" t="s">
        <v>2052</v>
      </c>
      <c r="B692" s="3" t="s">
        <v>2055</v>
      </c>
      <c r="C692" s="3" t="s">
        <v>2056</v>
      </c>
    </row>
    <row r="693" spans="1:11">
      <c r="A693" s="1" t="s">
        <v>1724</v>
      </c>
      <c r="B693" s="3" t="s">
        <v>2057</v>
      </c>
      <c r="C693" s="3" t="s">
        <v>2058</v>
      </c>
    </row>
    <row r="694" spans="1:11">
      <c r="A694" s="1" t="s">
        <v>2053</v>
      </c>
      <c r="B694" s="3" t="s">
        <v>2050</v>
      </c>
      <c r="C694" s="3" t="s">
        <v>2059</v>
      </c>
    </row>
    <row r="695" spans="1:11">
      <c r="A695" s="1" t="s">
        <v>2054</v>
      </c>
      <c r="B695" s="3" t="s">
        <v>2060</v>
      </c>
      <c r="C695" s="3" t="s">
        <v>2056</v>
      </c>
    </row>
    <row r="697" spans="1:11">
      <c r="A697" s="16" t="s">
        <v>2071</v>
      </c>
      <c r="B697" s="16"/>
      <c r="C697" s="16"/>
      <c r="D697" s="16"/>
      <c r="E697" s="16"/>
      <c r="F697" s="16"/>
      <c r="G697" s="16"/>
      <c r="H697" s="16"/>
      <c r="I697" s="16"/>
      <c r="J697" s="16"/>
      <c r="K697" s="16"/>
    </row>
    <row r="698" spans="1:11">
      <c r="A698" s="1" t="s">
        <v>2064</v>
      </c>
    </row>
    <row r="699" spans="1:11">
      <c r="A699" s="1" t="s">
        <v>2065</v>
      </c>
    </row>
    <row r="700" spans="1:11">
      <c r="A700" s="1" t="s">
        <v>2066</v>
      </c>
    </row>
    <row r="701" spans="1:11">
      <c r="A701" s="1" t="s">
        <v>2067</v>
      </c>
    </row>
    <row r="702" spans="1:11">
      <c r="A702" s="1" t="s">
        <v>2068</v>
      </c>
    </row>
    <row r="703" spans="1:11">
      <c r="A703" s="1" t="s">
        <v>2069</v>
      </c>
    </row>
    <row r="704" spans="1:11">
      <c r="A704" s="1" t="s">
        <v>2070</v>
      </c>
    </row>
    <row r="706" spans="1:11">
      <c r="A706" s="1" t="s">
        <v>2072</v>
      </c>
    </row>
    <row r="707" spans="1:11">
      <c r="A707" s="1" t="s">
        <v>2073</v>
      </c>
    </row>
    <row r="709" spans="1:11">
      <c r="A709" s="16" t="s">
        <v>2074</v>
      </c>
      <c r="B709" s="16"/>
      <c r="C709" s="16"/>
      <c r="D709" s="16"/>
      <c r="E709" s="16"/>
      <c r="F709" s="16"/>
      <c r="G709" s="16"/>
      <c r="H709" s="16"/>
      <c r="I709" s="16"/>
      <c r="J709" s="16"/>
      <c r="K709" s="16"/>
    </row>
    <row r="710" spans="1:11">
      <c r="A710" s="1" t="s">
        <v>2075</v>
      </c>
    </row>
    <row r="711" spans="1:11">
      <c r="A711" s="1" t="s">
        <v>2076</v>
      </c>
    </row>
    <row r="712" spans="1:11">
      <c r="A712" s="1" t="s">
        <v>2077</v>
      </c>
    </row>
    <row r="713" spans="1:11">
      <c r="A713" s="1" t="s">
        <v>2078</v>
      </c>
    </row>
    <row r="714" spans="1:11">
      <c r="A714" s="1" t="s">
        <v>2079</v>
      </c>
    </row>
    <row r="715" spans="1:11">
      <c r="A715" s="1" t="s">
        <v>1012</v>
      </c>
    </row>
    <row r="716" spans="1:11">
      <c r="A716" s="1" t="s">
        <v>2080</v>
      </c>
    </row>
    <row r="717" spans="1:11">
      <c r="A717" s="1" t="s">
        <v>2081</v>
      </c>
    </row>
    <row r="718" spans="1:11">
      <c r="A718" s="1" t="s">
        <v>2082</v>
      </c>
    </row>
    <row r="719" spans="1:11">
      <c r="A719" s="1" t="s">
        <v>2083</v>
      </c>
    </row>
    <row r="724" spans="1:2">
      <c r="A724" s="4" t="s">
        <v>2084</v>
      </c>
    </row>
    <row r="725" spans="1:2">
      <c r="A725" s="86" t="s">
        <v>1875</v>
      </c>
      <c r="B725" s="86" t="s">
        <v>1876</v>
      </c>
    </row>
    <row r="726" spans="1:2">
      <c r="A726" s="86">
        <v>1</v>
      </c>
      <c r="B726" s="86" t="s">
        <v>213</v>
      </c>
    </row>
    <row r="727" spans="1:2">
      <c r="A727" s="86">
        <v>2</v>
      </c>
      <c r="B727" s="86" t="s">
        <v>215</v>
      </c>
    </row>
    <row r="728" spans="1:2">
      <c r="A728" s="86">
        <v>3</v>
      </c>
      <c r="B728" s="86" t="s">
        <v>213</v>
      </c>
    </row>
    <row r="729" spans="1:2">
      <c r="A729" s="86">
        <v>4</v>
      </c>
      <c r="B729" s="86" t="s">
        <v>185</v>
      </c>
    </row>
    <row r="730" spans="1:2">
      <c r="A730" s="86">
        <v>5</v>
      </c>
      <c r="B730" s="86" t="s">
        <v>213</v>
      </c>
    </row>
  </sheetData>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34551-2CA0-8541-9233-63439A5054E9}">
  <dimension ref="A1:N145"/>
  <sheetViews>
    <sheetView rightToLeft="1" topLeftCell="A101" zoomScale="194" zoomScaleNormal="270" workbookViewId="0">
      <selection activeCell="K10" sqref="K10"/>
    </sheetView>
  </sheetViews>
  <sheetFormatPr baseColWidth="10" defaultRowHeight="16"/>
  <cols>
    <col min="1" max="16384" width="10.83203125" style="1"/>
  </cols>
  <sheetData>
    <row r="1" spans="1:14">
      <c r="A1" s="4" t="s">
        <v>3259</v>
      </c>
      <c r="B1" s="4"/>
      <c r="C1" s="4"/>
      <c r="D1" s="4"/>
      <c r="E1" s="4"/>
      <c r="F1" s="4"/>
      <c r="G1" s="4"/>
      <c r="H1" s="4"/>
      <c r="I1" s="4"/>
      <c r="J1" s="4"/>
      <c r="K1" s="14">
        <v>45743</v>
      </c>
    </row>
    <row r="3" spans="1:14">
      <c r="A3" s="16" t="s">
        <v>2061</v>
      </c>
      <c r="B3" s="16"/>
      <c r="C3" s="16"/>
      <c r="D3" s="16"/>
      <c r="E3" s="16"/>
      <c r="F3" s="16"/>
      <c r="G3" s="16"/>
      <c r="H3" s="16" t="s">
        <v>3347</v>
      </c>
      <c r="I3" s="16"/>
      <c r="J3" s="16"/>
      <c r="K3" s="497" t="s">
        <v>5240</v>
      </c>
      <c r="L3" s="501"/>
      <c r="M3" s="501"/>
      <c r="N3" s="501"/>
    </row>
    <row r="4" spans="1:14">
      <c r="A4" s="139" t="s">
        <v>2010</v>
      </c>
    </row>
    <row r="5" spans="1:14">
      <c r="A5" s="139" t="s">
        <v>2011</v>
      </c>
    </row>
    <row r="6" spans="1:14">
      <c r="A6" s="139" t="s">
        <v>2012</v>
      </c>
    </row>
    <row r="8" spans="1:14">
      <c r="A8" s="1" t="s">
        <v>2013</v>
      </c>
    </row>
    <row r="9" spans="1:14">
      <c r="A9" s="1" t="s">
        <v>2014</v>
      </c>
    </row>
    <row r="10" spans="1:14">
      <c r="A10" s="1" t="s">
        <v>2015</v>
      </c>
    </row>
    <row r="11" spans="1:14">
      <c r="A11" s="1" t="s">
        <v>2016</v>
      </c>
    </row>
    <row r="12" spans="1:14">
      <c r="A12" s="1" t="s">
        <v>2017</v>
      </c>
    </row>
    <row r="13" spans="1:14">
      <c r="A13" s="1" t="s">
        <v>2018</v>
      </c>
    </row>
    <row r="14" spans="1:14">
      <c r="A14" s="1" t="s">
        <v>2019</v>
      </c>
    </row>
    <row r="15" spans="1:14">
      <c r="A15" s="1" t="s">
        <v>2020</v>
      </c>
    </row>
    <row r="16" spans="1:14">
      <c r="A16" s="1" t="s">
        <v>2021</v>
      </c>
    </row>
    <row r="17" spans="1:1">
      <c r="A17" s="1" t="s">
        <v>2022</v>
      </c>
    </row>
    <row r="18" spans="1:1">
      <c r="A18" s="1" t="s">
        <v>2023</v>
      </c>
    </row>
    <row r="19" spans="1:1">
      <c r="A19" s="1" t="s">
        <v>2024</v>
      </c>
    </row>
    <row r="20" spans="1:1">
      <c r="A20" s="1" t="s">
        <v>2025</v>
      </c>
    </row>
    <row r="22" spans="1:1">
      <c r="A22" s="1" t="s">
        <v>2026</v>
      </c>
    </row>
    <row r="23" spans="1:1">
      <c r="A23" s="1" t="s">
        <v>2027</v>
      </c>
    </row>
    <row r="24" spans="1:1">
      <c r="A24" s="1" t="s">
        <v>2028</v>
      </c>
    </row>
    <row r="25" spans="1:1">
      <c r="A25" s="1" t="s">
        <v>2029</v>
      </c>
    </row>
    <row r="26" spans="1:1">
      <c r="A26" s="1" t="s">
        <v>2030</v>
      </c>
    </row>
    <row r="27" spans="1:1">
      <c r="A27" s="1" t="s">
        <v>2031</v>
      </c>
    </row>
    <row r="28" spans="1:1">
      <c r="A28" s="1" t="s">
        <v>2032</v>
      </c>
    </row>
    <row r="37" spans="1:11">
      <c r="A37" s="16" t="s">
        <v>2061</v>
      </c>
      <c r="B37" s="16"/>
      <c r="C37" s="16"/>
      <c r="D37" s="16"/>
      <c r="E37" s="16"/>
      <c r="F37" s="16" t="s">
        <v>3260</v>
      </c>
      <c r="G37" s="16"/>
      <c r="H37" s="16"/>
      <c r="I37" s="16"/>
      <c r="J37" s="16"/>
      <c r="K37" s="16"/>
    </row>
    <row r="38" spans="1:11">
      <c r="A38" s="1" t="s">
        <v>2013</v>
      </c>
    </row>
    <row r="39" spans="1:11">
      <c r="A39" s="1" t="s">
        <v>2014</v>
      </c>
    </row>
    <row r="40" spans="1:11">
      <c r="A40" s="1" t="s">
        <v>2015</v>
      </c>
    </row>
    <row r="41" spans="1:11">
      <c r="A41" s="1" t="s">
        <v>2016</v>
      </c>
    </row>
    <row r="42" spans="1:11">
      <c r="A42" s="1" t="s">
        <v>2017</v>
      </c>
    </row>
    <row r="43" spans="1:11">
      <c r="A43" s="1" t="s">
        <v>2018</v>
      </c>
    </row>
    <row r="44" spans="1:11">
      <c r="A44" s="1" t="s">
        <v>2019</v>
      </c>
    </row>
    <row r="45" spans="1:11">
      <c r="A45" s="1" t="s">
        <v>3301</v>
      </c>
    </row>
    <row r="46" spans="1:11">
      <c r="A46" s="1" t="s">
        <v>2021</v>
      </c>
    </row>
    <row r="47" spans="1:11">
      <c r="A47" s="1" t="s">
        <v>2022</v>
      </c>
    </row>
    <row r="48" spans="1:11">
      <c r="A48" s="1" t="s">
        <v>2023</v>
      </c>
    </row>
    <row r="49" spans="1:8">
      <c r="A49" s="1" t="s">
        <v>2024</v>
      </c>
    </row>
    <row r="50" spans="1:8">
      <c r="A50" s="1" t="s">
        <v>2025</v>
      </c>
    </row>
    <row r="52" spans="1:8">
      <c r="A52" s="1" t="s">
        <v>341</v>
      </c>
    </row>
    <row r="53" spans="1:8">
      <c r="B53" s="2" t="s">
        <v>3266</v>
      </c>
      <c r="C53" s="3" t="s">
        <v>3261</v>
      </c>
      <c r="D53" s="3" t="s">
        <v>3262</v>
      </c>
      <c r="G53" s="1" t="s">
        <v>3267</v>
      </c>
    </row>
    <row r="54" spans="1:8">
      <c r="B54" s="1" t="s">
        <v>3263</v>
      </c>
      <c r="C54" s="24" t="s">
        <v>1902</v>
      </c>
      <c r="D54" s="24" t="s">
        <v>1901</v>
      </c>
      <c r="G54" s="22" t="s">
        <v>3215</v>
      </c>
      <c r="H54" s="22" t="s">
        <v>3268</v>
      </c>
    </row>
    <row r="55" spans="1:8">
      <c r="B55" s="1" t="s">
        <v>3264</v>
      </c>
      <c r="C55" s="3">
        <v>1</v>
      </c>
      <c r="D55" s="3">
        <v>0.5</v>
      </c>
      <c r="G55" s="1" t="s">
        <v>3264</v>
      </c>
      <c r="H55" s="1">
        <v>50</v>
      </c>
    </row>
    <row r="56" spans="1:8">
      <c r="B56" s="1" t="s">
        <v>3265</v>
      </c>
      <c r="C56" s="3">
        <v>1</v>
      </c>
      <c r="D56" s="3">
        <v>2</v>
      </c>
      <c r="G56" s="1" t="s">
        <v>3265</v>
      </c>
      <c r="H56" s="1">
        <v>60</v>
      </c>
    </row>
    <row r="58" spans="1:8">
      <c r="A58" s="1" t="s">
        <v>3269</v>
      </c>
    </row>
    <row r="59" spans="1:8">
      <c r="A59" s="1" t="s">
        <v>3270</v>
      </c>
    </row>
    <row r="60" spans="1:8">
      <c r="A60" s="1" t="s">
        <v>3271</v>
      </c>
    </row>
    <row r="62" spans="1:8">
      <c r="F62" s="3" t="s">
        <v>1901</v>
      </c>
      <c r="H62" s="1" t="s">
        <v>3272</v>
      </c>
    </row>
    <row r="63" spans="1:8">
      <c r="F63" s="3"/>
      <c r="H63" s="1" t="s">
        <v>3273</v>
      </c>
    </row>
    <row r="64" spans="1:8">
      <c r="A64" s="1" t="s">
        <v>3302</v>
      </c>
      <c r="F64" s="3"/>
    </row>
    <row r="65" spans="1:10">
      <c r="A65" s="1" t="s">
        <v>3303</v>
      </c>
      <c r="F65" s="3"/>
      <c r="H65" s="1" t="s">
        <v>3274</v>
      </c>
    </row>
    <row r="66" spans="1:10">
      <c r="A66" s="1" t="s">
        <v>3309</v>
      </c>
      <c r="F66" s="3"/>
      <c r="J66" s="357"/>
    </row>
    <row r="67" spans="1:10">
      <c r="A67" s="1" t="s">
        <v>3304</v>
      </c>
      <c r="F67" s="3"/>
    </row>
    <row r="68" spans="1:10">
      <c r="A68" s="1" t="s">
        <v>3305</v>
      </c>
      <c r="F68" s="3"/>
    </row>
    <row r="69" spans="1:10">
      <c r="A69" s="1" t="s">
        <v>3306</v>
      </c>
      <c r="F69" s="3"/>
    </row>
    <row r="70" spans="1:10">
      <c r="A70" s="1" t="s">
        <v>3307</v>
      </c>
      <c r="F70" s="3"/>
      <c r="H70" s="1" t="s">
        <v>3279</v>
      </c>
    </row>
    <row r="71" spans="1:10">
      <c r="A71" s="1" t="s">
        <v>3308</v>
      </c>
      <c r="F71" s="3"/>
    </row>
    <row r="72" spans="1:10">
      <c r="F72" s="3"/>
    </row>
    <row r="73" spans="1:10">
      <c r="F73" s="3"/>
    </row>
    <row r="74" spans="1:10">
      <c r="F74" s="3"/>
    </row>
    <row r="75" spans="1:10">
      <c r="B75" s="3" t="s">
        <v>1902</v>
      </c>
      <c r="F75" s="3"/>
    </row>
    <row r="76" spans="1:10">
      <c r="F76" s="3"/>
    </row>
    <row r="80" spans="1:10">
      <c r="A80" s="1" t="s">
        <v>3280</v>
      </c>
      <c r="H80" s="1" t="s">
        <v>3275</v>
      </c>
    </row>
    <row r="81" spans="1:8">
      <c r="A81" s="1" t="s">
        <v>3281</v>
      </c>
      <c r="H81" s="1" t="s">
        <v>3276</v>
      </c>
    </row>
    <row r="82" spans="1:8">
      <c r="A82" s="1" t="s">
        <v>3282</v>
      </c>
      <c r="H82" s="1" t="s">
        <v>3277</v>
      </c>
    </row>
    <row r="83" spans="1:8">
      <c r="A83" s="1" t="s">
        <v>3283</v>
      </c>
    </row>
    <row r="84" spans="1:8">
      <c r="A84" s="1" t="s">
        <v>3284</v>
      </c>
      <c r="H84" s="1" t="s">
        <v>3278</v>
      </c>
    </row>
    <row r="85" spans="1:8">
      <c r="A85" s="1" t="s">
        <v>3285</v>
      </c>
    </row>
    <row r="86" spans="1:8">
      <c r="A86" s="1" t="s">
        <v>3286</v>
      </c>
    </row>
    <row r="88" spans="1:8">
      <c r="A88" s="1" t="s">
        <v>3287</v>
      </c>
    </row>
    <row r="89" spans="1:8">
      <c r="A89" s="1" t="s">
        <v>3288</v>
      </c>
    </row>
    <row r="91" spans="1:8">
      <c r="A91" s="1" t="s">
        <v>3289</v>
      </c>
    </row>
    <row r="93" spans="1:8">
      <c r="A93" s="1" t="s">
        <v>3292</v>
      </c>
      <c r="E93" s="1" t="s">
        <v>3291</v>
      </c>
    </row>
    <row r="94" spans="1:8">
      <c r="A94" s="1" t="s">
        <v>3293</v>
      </c>
      <c r="E94" s="1" t="s">
        <v>3290</v>
      </c>
    </row>
    <row r="96" spans="1:8">
      <c r="A96" s="1" t="s">
        <v>3294</v>
      </c>
      <c r="E96" s="1" t="s">
        <v>3295</v>
      </c>
    </row>
    <row r="97" spans="1:5">
      <c r="E97" s="1" t="s">
        <v>3296</v>
      </c>
    </row>
    <row r="98" spans="1:5">
      <c r="E98" s="1" t="s">
        <v>3297</v>
      </c>
    </row>
    <row r="100" spans="1:5">
      <c r="A100" s="1" t="s">
        <v>3298</v>
      </c>
    </row>
    <row r="101" spans="1:5">
      <c r="E101" s="1" t="s">
        <v>3291</v>
      </c>
    </row>
    <row r="102" spans="1:5">
      <c r="E102" s="1" t="s">
        <v>3299</v>
      </c>
    </row>
    <row r="103" spans="1:5">
      <c r="E103" s="1" t="s">
        <v>3300</v>
      </c>
    </row>
    <row r="105" spans="1:5">
      <c r="A105" s="1" t="s">
        <v>3310</v>
      </c>
    </row>
    <row r="106" spans="1:5">
      <c r="E106" s="1" t="s">
        <v>3290</v>
      </c>
    </row>
    <row r="107" spans="1:5">
      <c r="A107" s="1" t="s">
        <v>3311</v>
      </c>
    </row>
    <row r="108" spans="1:5">
      <c r="E108" s="1" t="s">
        <v>3312</v>
      </c>
    </row>
    <row r="109" spans="1:5">
      <c r="E109" s="1" t="s">
        <v>3313</v>
      </c>
    </row>
    <row r="111" spans="1:5">
      <c r="A111" s="1" t="s">
        <v>3314</v>
      </c>
    </row>
    <row r="113" spans="1:13">
      <c r="A113" s="1" t="s">
        <v>3315</v>
      </c>
      <c r="H113" s="3" t="s">
        <v>1901</v>
      </c>
    </row>
    <row r="114" spans="1:13">
      <c r="A114" s="1" t="s">
        <v>3316</v>
      </c>
      <c r="H114" s="3"/>
    </row>
    <row r="115" spans="1:13">
      <c r="A115" s="1" t="s">
        <v>3317</v>
      </c>
      <c r="H115" s="3"/>
    </row>
    <row r="116" spans="1:13">
      <c r="A116" s="1" t="s">
        <v>3318</v>
      </c>
      <c r="H116" s="3"/>
    </row>
    <row r="117" spans="1:13">
      <c r="A117" s="1" t="s">
        <v>3319</v>
      </c>
      <c r="H117" s="3"/>
    </row>
    <row r="118" spans="1:13">
      <c r="A118" s="1" t="s">
        <v>3320</v>
      </c>
      <c r="H118" s="3"/>
    </row>
    <row r="119" spans="1:13">
      <c r="A119" s="1" t="s">
        <v>3321</v>
      </c>
      <c r="H119" s="3"/>
    </row>
    <row r="120" spans="1:13">
      <c r="A120" s="1" t="s">
        <v>3322</v>
      </c>
      <c r="H120" s="3"/>
    </row>
    <row r="121" spans="1:13">
      <c r="H121" s="3"/>
    </row>
    <row r="122" spans="1:13">
      <c r="H122" s="3"/>
    </row>
    <row r="123" spans="1:13">
      <c r="H123" s="3"/>
      <c r="J123" s="4" t="s">
        <v>3333</v>
      </c>
      <c r="K123" s="4"/>
      <c r="L123" s="4"/>
      <c r="M123" s="4"/>
    </row>
    <row r="124" spans="1:13">
      <c r="H124" s="3"/>
      <c r="J124" s="4" t="s">
        <v>3334</v>
      </c>
      <c r="K124" s="4"/>
      <c r="L124" s="4"/>
      <c r="M124" s="4"/>
    </row>
    <row r="125" spans="1:13">
      <c r="H125" s="3"/>
      <c r="J125" s="4" t="s">
        <v>3335</v>
      </c>
      <c r="K125" s="4"/>
      <c r="L125" s="4"/>
      <c r="M125" s="4"/>
    </row>
    <row r="126" spans="1:13">
      <c r="D126" s="3" t="s">
        <v>1902</v>
      </c>
      <c r="H126" s="3"/>
      <c r="J126" s="4" t="s">
        <v>3336</v>
      </c>
      <c r="K126" s="4"/>
      <c r="L126" s="4"/>
      <c r="M126" s="4"/>
    </row>
    <row r="127" spans="1:13">
      <c r="H127" s="3"/>
      <c r="J127" s="4" t="s">
        <v>3337</v>
      </c>
      <c r="K127" s="4"/>
      <c r="L127" s="4"/>
      <c r="M127" s="4"/>
    </row>
    <row r="128" spans="1:13">
      <c r="J128" s="4" t="s">
        <v>3338</v>
      </c>
      <c r="K128" s="4"/>
      <c r="L128" s="4"/>
      <c r="M128" s="4"/>
    </row>
    <row r="129" spans="1:13">
      <c r="A129" s="2" t="s">
        <v>3266</v>
      </c>
      <c r="B129" s="3" t="s">
        <v>3261</v>
      </c>
      <c r="C129" s="3" t="s">
        <v>3262</v>
      </c>
      <c r="J129" s="4" t="s">
        <v>3339</v>
      </c>
      <c r="K129" s="4"/>
      <c r="L129" s="4"/>
      <c r="M129" s="4"/>
    </row>
    <row r="130" spans="1:13">
      <c r="A130" s="1" t="s">
        <v>3263</v>
      </c>
      <c r="B130" s="24" t="s">
        <v>1902</v>
      </c>
      <c r="C130" s="24" t="s">
        <v>1901</v>
      </c>
      <c r="J130" s="4" t="s">
        <v>3340</v>
      </c>
      <c r="K130" s="4"/>
      <c r="L130" s="4"/>
      <c r="M130" s="4"/>
    </row>
    <row r="131" spans="1:13" ht="17" thickBot="1">
      <c r="A131" s="1" t="s">
        <v>3264</v>
      </c>
      <c r="B131" s="3">
        <v>1</v>
      </c>
      <c r="C131" s="3">
        <v>0.5</v>
      </c>
      <c r="J131" s="4" t="s">
        <v>3341</v>
      </c>
      <c r="K131" s="4"/>
      <c r="L131" s="4"/>
      <c r="M131" s="4"/>
    </row>
    <row r="132" spans="1:13" ht="17" thickBot="1">
      <c r="A132" s="1" t="s">
        <v>3324</v>
      </c>
      <c r="B132" s="37">
        <v>10</v>
      </c>
      <c r="C132" s="38">
        <v>25</v>
      </c>
      <c r="J132" s="4" t="s">
        <v>3342</v>
      </c>
      <c r="K132" s="4"/>
      <c r="L132" s="4"/>
      <c r="M132" s="4"/>
    </row>
    <row r="133" spans="1:13">
      <c r="A133" s="1" t="s">
        <v>3323</v>
      </c>
      <c r="B133" s="3">
        <f>B131*B132</f>
        <v>10</v>
      </c>
      <c r="C133" s="3">
        <f>C131*C132</f>
        <v>12.5</v>
      </c>
      <c r="J133" s="4" t="s">
        <v>3343</v>
      </c>
      <c r="K133" s="4"/>
      <c r="L133" s="4"/>
      <c r="M133" s="4"/>
    </row>
    <row r="134" spans="1:13">
      <c r="E134" s="1" t="s">
        <v>3331</v>
      </c>
      <c r="J134" s="4" t="s">
        <v>3344</v>
      </c>
      <c r="K134" s="4"/>
      <c r="L134" s="4"/>
      <c r="M134" s="4"/>
    </row>
    <row r="135" spans="1:13">
      <c r="A135" s="1" t="s">
        <v>3325</v>
      </c>
      <c r="C135" s="1">
        <f>C133+B133</f>
        <v>22.5</v>
      </c>
      <c r="E135" s="1" t="s">
        <v>3332</v>
      </c>
      <c r="J135" s="4" t="s">
        <v>3345</v>
      </c>
      <c r="K135" s="4"/>
      <c r="L135" s="4"/>
      <c r="M135" s="4"/>
    </row>
    <row r="136" spans="1:13">
      <c r="A136" s="1" t="s">
        <v>3326</v>
      </c>
      <c r="C136" s="1">
        <v>50</v>
      </c>
    </row>
    <row r="137" spans="1:13">
      <c r="A137" s="1" t="s">
        <v>3327</v>
      </c>
      <c r="C137" s="358">
        <f>C136-C135</f>
        <v>27.5</v>
      </c>
      <c r="E137" s="1" t="s">
        <v>3328</v>
      </c>
    </row>
    <row r="140" spans="1:13">
      <c r="E140" s="1" t="s">
        <v>3329</v>
      </c>
    </row>
    <row r="141" spans="1:13">
      <c r="E141" s="1" t="s">
        <v>3330</v>
      </c>
    </row>
    <row r="145" spans="1:7">
      <c r="A145" s="359" t="s">
        <v>3346</v>
      </c>
      <c r="B145" s="360"/>
      <c r="C145" s="360"/>
      <c r="D145" s="360"/>
      <c r="E145" s="360"/>
      <c r="F145" s="360"/>
      <c r="G145" s="360"/>
    </row>
  </sheetData>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C87FF-CAC3-5D4E-837B-66985737F1FB}">
  <sheetPr>
    <pageSetUpPr fitToPage="1"/>
  </sheetPr>
  <dimension ref="A1:Q86"/>
  <sheetViews>
    <sheetView showGridLines="0" rightToLeft="1" topLeftCell="A86" zoomScale="125" zoomScaleNormal="300" workbookViewId="0">
      <selection activeCell="H1" sqref="H1"/>
    </sheetView>
  </sheetViews>
  <sheetFormatPr baseColWidth="10" defaultColWidth="10.83203125" defaultRowHeight="16"/>
  <cols>
    <col min="1" max="5" width="10.83203125" style="1"/>
    <col min="6" max="6" width="12.1640625" style="1" bestFit="1" customWidth="1"/>
    <col min="7" max="7" width="10.83203125" style="1"/>
    <col min="8" max="8" width="12.83203125" style="1" customWidth="1"/>
    <col min="9" max="16384" width="10.83203125" style="1"/>
  </cols>
  <sheetData>
    <row r="1" spans="1:8">
      <c r="A1" s="4" t="s">
        <v>2008</v>
      </c>
      <c r="B1" s="4"/>
      <c r="C1" s="4"/>
      <c r="D1" s="4"/>
      <c r="E1" s="4"/>
      <c r="F1" s="4"/>
      <c r="G1" s="4"/>
      <c r="H1" s="14"/>
    </row>
    <row r="2" spans="1:8">
      <c r="H2" s="14"/>
    </row>
    <row r="3" spans="1:8">
      <c r="A3" s="16" t="s">
        <v>194</v>
      </c>
      <c r="B3" s="16"/>
      <c r="C3" s="16"/>
      <c r="D3" s="16"/>
      <c r="E3" s="16"/>
      <c r="F3" s="16"/>
      <c r="G3" s="16"/>
      <c r="H3" s="16"/>
    </row>
    <row r="4" spans="1:8">
      <c r="A4" s="1" t="s">
        <v>331</v>
      </c>
    </row>
    <row r="5" spans="1:8">
      <c r="A5" s="1" t="s">
        <v>332</v>
      </c>
    </row>
    <row r="6" spans="1:8">
      <c r="A6" s="1" t="s">
        <v>333</v>
      </c>
    </row>
    <row r="7" spans="1:8">
      <c r="A7" s="1" t="s">
        <v>334</v>
      </c>
    </row>
    <row r="8" spans="1:8">
      <c r="A8" s="1" t="s">
        <v>335</v>
      </c>
    </row>
    <row r="10" spans="1:8">
      <c r="A10" s="16" t="s">
        <v>1979</v>
      </c>
      <c r="B10" s="16"/>
      <c r="C10" s="16"/>
      <c r="D10" s="16"/>
      <c r="E10" s="16"/>
      <c r="F10" s="16"/>
      <c r="G10" s="16"/>
      <c r="H10" s="16"/>
    </row>
    <row r="11" spans="1:8">
      <c r="A11" s="1" t="s">
        <v>1941</v>
      </c>
    </row>
    <row r="12" spans="1:8">
      <c r="A12" s="1" t="s">
        <v>1942</v>
      </c>
    </row>
    <row r="13" spans="1:8">
      <c r="A13" s="1" t="s">
        <v>1943</v>
      </c>
    </row>
    <row r="14" spans="1:8">
      <c r="A14" s="1" t="s">
        <v>1944</v>
      </c>
    </row>
    <row r="15" spans="1:8">
      <c r="A15" s="1" t="s">
        <v>1945</v>
      </c>
    </row>
    <row r="16" spans="1:8">
      <c r="A16" s="1" t="s">
        <v>1946</v>
      </c>
    </row>
    <row r="17" spans="1:8" ht="17" thickBot="1"/>
    <row r="18" spans="1:8" ht="17" thickBot="1">
      <c r="A18" s="49" t="s">
        <v>1947</v>
      </c>
      <c r="B18" s="50"/>
      <c r="C18" s="50"/>
      <c r="D18" s="50"/>
      <c r="E18" s="50"/>
      <c r="F18" s="50"/>
      <c r="G18" s="50"/>
      <c r="H18" s="51"/>
    </row>
    <row r="19" spans="1:8">
      <c r="A19" s="1" t="s">
        <v>1948</v>
      </c>
    </row>
    <row r="20" spans="1:8">
      <c r="A20" s="1" t="s">
        <v>1950</v>
      </c>
    </row>
    <row r="22" spans="1:8">
      <c r="A22" s="15" t="s">
        <v>1949</v>
      </c>
      <c r="B22" s="15" t="s">
        <v>1902</v>
      </c>
      <c r="C22" s="15" t="s">
        <v>1901</v>
      </c>
    </row>
    <row r="23" spans="1:8">
      <c r="A23" s="15" t="s">
        <v>213</v>
      </c>
      <c r="B23" s="15">
        <v>10</v>
      </c>
      <c r="C23" s="15">
        <v>10</v>
      </c>
    </row>
    <row r="24" spans="1:8">
      <c r="A24" s="15" t="s">
        <v>214</v>
      </c>
      <c r="B24" s="15">
        <v>20</v>
      </c>
      <c r="C24" s="15">
        <v>8</v>
      </c>
    </row>
    <row r="25" spans="1:8">
      <c r="A25" s="15" t="s">
        <v>215</v>
      </c>
      <c r="B25" s="15">
        <v>8</v>
      </c>
      <c r="C25" s="15">
        <v>2</v>
      </c>
    </row>
    <row r="26" spans="1:8">
      <c r="A26" s="15" t="s">
        <v>185</v>
      </c>
      <c r="B26" s="15">
        <v>5</v>
      </c>
      <c r="C26" s="15">
        <v>1</v>
      </c>
    </row>
    <row r="28" spans="1:8">
      <c r="A28" s="1" t="s">
        <v>105</v>
      </c>
    </row>
    <row r="29" spans="1:8">
      <c r="A29" s="1" t="s">
        <v>1951</v>
      </c>
    </row>
    <row r="30" spans="1:8">
      <c r="A30" s="1" t="s">
        <v>1952</v>
      </c>
    </row>
    <row r="31" spans="1:8">
      <c r="A31" s="1" t="s">
        <v>1955</v>
      </c>
    </row>
    <row r="32" spans="1:8">
      <c r="A32" s="1" t="s">
        <v>1956</v>
      </c>
    </row>
    <row r="33" spans="1:11">
      <c r="A33" s="1" t="s">
        <v>1957</v>
      </c>
    </row>
    <row r="34" spans="1:11">
      <c r="A34" s="1" t="s">
        <v>1974</v>
      </c>
    </row>
    <row r="36" spans="1:11">
      <c r="A36" s="4" t="s">
        <v>341</v>
      </c>
    </row>
    <row r="38" spans="1:11">
      <c r="A38" s="250" t="s">
        <v>1951</v>
      </c>
      <c r="B38" s="251"/>
      <c r="C38" s="251"/>
      <c r="D38" s="251"/>
      <c r="E38" s="251"/>
      <c r="F38" s="251"/>
      <c r="G38" s="251"/>
      <c r="H38" s="251"/>
      <c r="I38" s="251"/>
      <c r="J38" s="251"/>
      <c r="K38" s="252"/>
    </row>
    <row r="39" spans="1:11">
      <c r="A39" s="253" t="s">
        <v>1952</v>
      </c>
      <c r="B39" s="22"/>
      <c r="C39" s="22"/>
      <c r="D39" s="22"/>
      <c r="E39" s="22"/>
      <c r="F39" s="22"/>
      <c r="G39" s="22"/>
      <c r="H39" s="22"/>
      <c r="I39" s="22"/>
      <c r="J39" s="22"/>
      <c r="K39" s="254"/>
    </row>
    <row r="42" spans="1:11" ht="119">
      <c r="A42" s="15" t="s">
        <v>1949</v>
      </c>
      <c r="B42" s="15" t="s">
        <v>1902</v>
      </c>
      <c r="C42" s="15" t="s">
        <v>1901</v>
      </c>
      <c r="D42" s="20" t="s">
        <v>1953</v>
      </c>
      <c r="E42" s="20" t="s">
        <v>1980</v>
      </c>
    </row>
    <row r="43" spans="1:11">
      <c r="A43" s="15" t="s">
        <v>213</v>
      </c>
      <c r="B43" s="15">
        <v>10</v>
      </c>
      <c r="C43" s="15">
        <v>10</v>
      </c>
      <c r="D43" s="123">
        <f>C43/B43</f>
        <v>1</v>
      </c>
      <c r="E43" s="123">
        <f>B43/C43</f>
        <v>1</v>
      </c>
    </row>
    <row r="44" spans="1:11">
      <c r="A44" s="15" t="s">
        <v>214</v>
      </c>
      <c r="B44" s="15">
        <v>20</v>
      </c>
      <c r="C44" s="15">
        <v>8</v>
      </c>
      <c r="D44" s="123">
        <f>C44/B44</f>
        <v>0.4</v>
      </c>
      <c r="E44" s="123">
        <f t="shared" ref="E44:E46" si="0">B44/C44</f>
        <v>2.5</v>
      </c>
    </row>
    <row r="45" spans="1:11">
      <c r="A45" s="15" t="s">
        <v>215</v>
      </c>
      <c r="B45" s="15">
        <v>8</v>
      </c>
      <c r="C45" s="15">
        <v>2</v>
      </c>
      <c r="D45" s="123">
        <f>C45/B45</f>
        <v>0.25</v>
      </c>
      <c r="E45" s="123">
        <f t="shared" si="0"/>
        <v>4</v>
      </c>
    </row>
    <row r="46" spans="1:11">
      <c r="A46" s="15" t="s">
        <v>185</v>
      </c>
      <c r="B46" s="15">
        <v>5</v>
      </c>
      <c r="C46" s="15">
        <v>1</v>
      </c>
      <c r="D46" s="123">
        <f>C46/B46</f>
        <v>0.2</v>
      </c>
      <c r="E46" s="123">
        <f t="shared" si="0"/>
        <v>5</v>
      </c>
    </row>
    <row r="47" spans="1:11">
      <c r="A47" s="1" t="s">
        <v>218</v>
      </c>
      <c r="B47" s="249">
        <f>SUM(B43:B46)</f>
        <v>43</v>
      </c>
      <c r="C47" s="249">
        <f>SUM(C43:C46)</f>
        <v>21</v>
      </c>
    </row>
    <row r="48" spans="1:11">
      <c r="B48" s="28" t="s">
        <v>35</v>
      </c>
      <c r="C48" s="28" t="s">
        <v>30</v>
      </c>
    </row>
    <row r="53" spans="1:12">
      <c r="A53" s="255" t="s">
        <v>1964</v>
      </c>
      <c r="B53" s="256"/>
      <c r="C53" s="256"/>
      <c r="D53" s="256"/>
      <c r="E53" s="256"/>
      <c r="F53" s="256"/>
      <c r="G53" s="257" t="s">
        <v>1965</v>
      </c>
      <c r="H53" s="256"/>
      <c r="I53" s="256"/>
      <c r="J53" s="256"/>
      <c r="K53" s="256"/>
      <c r="L53" s="258"/>
    </row>
    <row r="55" spans="1:12" ht="34">
      <c r="B55" s="133" t="s">
        <v>1958</v>
      </c>
      <c r="C55" s="133" t="s">
        <v>1959</v>
      </c>
      <c r="D55" s="133" t="s">
        <v>1961</v>
      </c>
      <c r="E55" s="133" t="s">
        <v>1962</v>
      </c>
      <c r="G55" s="133" t="s">
        <v>1966</v>
      </c>
      <c r="H55" s="133" t="s">
        <v>1959</v>
      </c>
      <c r="I55" s="133" t="s">
        <v>1961</v>
      </c>
      <c r="J55" s="133" t="s">
        <v>1962</v>
      </c>
    </row>
    <row r="56" spans="1:12" ht="95" customHeight="1">
      <c r="B56" s="133">
        <v>13</v>
      </c>
      <c r="C56" s="130" t="s">
        <v>1960</v>
      </c>
      <c r="D56" s="130" t="s">
        <v>1969</v>
      </c>
      <c r="E56" s="263">
        <f>D45</f>
        <v>0.25</v>
      </c>
      <c r="G56" s="133">
        <v>10</v>
      </c>
      <c r="H56" s="130" t="s">
        <v>1967</v>
      </c>
      <c r="I56" s="130" t="s">
        <v>1971</v>
      </c>
      <c r="J56" s="130">
        <f>E43</f>
        <v>1</v>
      </c>
    </row>
    <row r="57" spans="1:12" ht="98" customHeight="1">
      <c r="B57" s="133">
        <v>18</v>
      </c>
      <c r="C57" s="130" t="s">
        <v>1963</v>
      </c>
      <c r="D57" s="130" t="s">
        <v>1970</v>
      </c>
      <c r="E57" s="264">
        <f>D44</f>
        <v>0.4</v>
      </c>
      <c r="G57" s="130">
        <v>19</v>
      </c>
      <c r="H57" s="130" t="s">
        <v>1968</v>
      </c>
      <c r="I57" s="130" t="s">
        <v>1972</v>
      </c>
      <c r="J57" s="130">
        <f>E45</f>
        <v>4</v>
      </c>
    </row>
    <row r="60" spans="1:12" s="4" customFormat="1">
      <c r="A60" s="255" t="s">
        <v>1973</v>
      </c>
      <c r="B60" s="257"/>
      <c r="C60" s="257"/>
      <c r="D60" s="257"/>
      <c r="E60" s="257"/>
      <c r="F60" s="257"/>
      <c r="G60" s="257"/>
      <c r="H60" s="257"/>
      <c r="I60" s="257"/>
      <c r="J60" s="257"/>
      <c r="K60" s="257"/>
      <c r="L60" s="259"/>
    </row>
    <row r="62" spans="1:12" ht="119">
      <c r="A62" s="15" t="s">
        <v>1949</v>
      </c>
      <c r="B62" s="15" t="s">
        <v>1902</v>
      </c>
      <c r="C62" s="15" t="s">
        <v>1901</v>
      </c>
      <c r="D62" s="20" t="s">
        <v>1953</v>
      </c>
      <c r="E62" s="20" t="s">
        <v>1954</v>
      </c>
    </row>
    <row r="63" spans="1:12">
      <c r="A63" s="15" t="s">
        <v>213</v>
      </c>
      <c r="B63" s="15">
        <v>10</v>
      </c>
      <c r="C63" s="15">
        <v>10</v>
      </c>
      <c r="D63" s="15">
        <f>C63/B63</f>
        <v>1</v>
      </c>
      <c r="E63" s="15">
        <f>B63/C63</f>
        <v>1</v>
      </c>
    </row>
    <row r="64" spans="1:12">
      <c r="A64" s="15" t="s">
        <v>214</v>
      </c>
      <c r="B64" s="15">
        <v>20</v>
      </c>
      <c r="C64" s="15">
        <v>8</v>
      </c>
      <c r="D64" s="15">
        <f>C64/B64</f>
        <v>0.4</v>
      </c>
      <c r="E64" s="15">
        <f t="shared" ref="E64:E66" si="1">B64/C64</f>
        <v>2.5</v>
      </c>
    </row>
    <row r="65" spans="1:15">
      <c r="A65" s="15" t="s">
        <v>215</v>
      </c>
      <c r="B65" s="15">
        <v>8</v>
      </c>
      <c r="C65" s="15">
        <v>2</v>
      </c>
      <c r="D65" s="15">
        <f>C65/B65</f>
        <v>0.25</v>
      </c>
      <c r="E65" s="15">
        <f t="shared" si="1"/>
        <v>4</v>
      </c>
    </row>
    <row r="66" spans="1:15">
      <c r="A66" s="15" t="s">
        <v>185</v>
      </c>
      <c r="B66" s="15">
        <v>5</v>
      </c>
      <c r="C66" s="15">
        <v>1</v>
      </c>
      <c r="D66" s="15">
        <f>C66/B66</f>
        <v>0.2</v>
      </c>
      <c r="E66" s="15">
        <f t="shared" si="1"/>
        <v>5</v>
      </c>
    </row>
    <row r="67" spans="1:15">
      <c r="A67" s="1" t="s">
        <v>218</v>
      </c>
      <c r="B67" s="249">
        <f>SUM(B63:B66)</f>
        <v>43</v>
      </c>
      <c r="C67" s="249">
        <f>SUM(C63:C66)</f>
        <v>21</v>
      </c>
    </row>
    <row r="68" spans="1:15">
      <c r="B68" s="28" t="s">
        <v>35</v>
      </c>
      <c r="C68" s="28" t="s">
        <v>30</v>
      </c>
    </row>
    <row r="74" spans="1:15">
      <c r="B74" s="86"/>
      <c r="C74" s="86"/>
      <c r="D74" s="86"/>
      <c r="E74" s="86" t="s">
        <v>1975</v>
      </c>
      <c r="F74" s="86" t="s">
        <v>1976</v>
      </c>
      <c r="J74" s="15"/>
      <c r="K74" s="15"/>
      <c r="L74" s="15"/>
      <c r="M74" s="15" t="s">
        <v>1977</v>
      </c>
      <c r="N74" s="15" t="s">
        <v>1978</v>
      </c>
    </row>
    <row r="75" spans="1:15" ht="17">
      <c r="B75" s="133" t="s">
        <v>1958</v>
      </c>
      <c r="C75" s="133" t="s">
        <v>1966</v>
      </c>
      <c r="D75" s="133" t="s">
        <v>30</v>
      </c>
      <c r="E75" s="133" t="s">
        <v>134</v>
      </c>
      <c r="F75" s="86" t="s">
        <v>135</v>
      </c>
      <c r="J75" s="133" t="s">
        <v>1966</v>
      </c>
      <c r="K75" s="133" t="s">
        <v>1958</v>
      </c>
      <c r="L75" s="133" t="s">
        <v>35</v>
      </c>
      <c r="M75" s="133" t="s">
        <v>134</v>
      </c>
      <c r="N75" s="15" t="s">
        <v>135</v>
      </c>
    </row>
    <row r="76" spans="1:15">
      <c r="B76" s="133">
        <v>13</v>
      </c>
      <c r="C76" s="133">
        <v>18</v>
      </c>
      <c r="D76" s="133">
        <v>21</v>
      </c>
      <c r="E76" s="130">
        <f>D76-C76</f>
        <v>3</v>
      </c>
      <c r="F76" s="23">
        <f>E76/B76</f>
        <v>0.23076923076923078</v>
      </c>
      <c r="J76" s="133">
        <v>10</v>
      </c>
      <c r="K76" s="133">
        <v>33</v>
      </c>
      <c r="L76" s="133">
        <v>43</v>
      </c>
      <c r="M76" s="133">
        <f>L76-K76</f>
        <v>10</v>
      </c>
      <c r="N76" s="15">
        <f>M76/J76</f>
        <v>1</v>
      </c>
    </row>
    <row r="77" spans="1:15">
      <c r="B77" s="133">
        <v>18</v>
      </c>
      <c r="C77" s="133">
        <f>18-5*0.4</f>
        <v>16</v>
      </c>
      <c r="D77" s="133">
        <v>21</v>
      </c>
      <c r="E77" s="133">
        <f>D77-C77</f>
        <v>5</v>
      </c>
      <c r="F77" s="23">
        <f>E77/B77</f>
        <v>0.27777777777777779</v>
      </c>
      <c r="J77" s="133">
        <v>19</v>
      </c>
      <c r="K77" s="133">
        <f>5+1/0.25</f>
        <v>9</v>
      </c>
      <c r="L77" s="133">
        <v>43</v>
      </c>
      <c r="M77" s="133">
        <f>L77-K77</f>
        <v>34</v>
      </c>
      <c r="N77" s="23">
        <f>M77/J77</f>
        <v>1.7894736842105263</v>
      </c>
    </row>
    <row r="79" spans="1:15">
      <c r="A79" s="4" t="s">
        <v>1990</v>
      </c>
      <c r="J79" s="4" t="s">
        <v>1992</v>
      </c>
    </row>
    <row r="80" spans="1:15">
      <c r="F80" s="22" t="s">
        <v>1984</v>
      </c>
      <c r="O80" s="22" t="s">
        <v>1993</v>
      </c>
    </row>
    <row r="81" spans="1:17">
      <c r="A81" s="1" t="s">
        <v>1981</v>
      </c>
      <c r="F81" s="3">
        <v>18</v>
      </c>
      <c r="G81" s="1" t="s">
        <v>1985</v>
      </c>
      <c r="J81" s="1" t="s">
        <v>1991</v>
      </c>
      <c r="O81" s="1">
        <v>5</v>
      </c>
      <c r="P81" s="1" t="s">
        <v>1994</v>
      </c>
    </row>
    <row r="82" spans="1:17">
      <c r="A82" s="1" t="s">
        <v>1986</v>
      </c>
      <c r="J82" s="1" t="s">
        <v>1995</v>
      </c>
    </row>
    <row r="83" spans="1:17">
      <c r="A83" s="1" t="s">
        <v>1982</v>
      </c>
      <c r="F83" s="3">
        <v>5</v>
      </c>
      <c r="G83" s="1" t="s">
        <v>1987</v>
      </c>
      <c r="J83" s="1" t="s">
        <v>1997</v>
      </c>
      <c r="O83" s="1">
        <f>20-19</f>
        <v>1</v>
      </c>
      <c r="P83" s="1" t="s">
        <v>1998</v>
      </c>
    </row>
    <row r="84" spans="1:17">
      <c r="A84" s="1" t="s">
        <v>1983</v>
      </c>
      <c r="F84" s="3">
        <v>0.4</v>
      </c>
      <c r="J84" s="1" t="s">
        <v>1996</v>
      </c>
      <c r="O84" s="1">
        <f>1/0.25</f>
        <v>4</v>
      </c>
    </row>
    <row r="86" spans="1:17">
      <c r="A86" s="1" t="s">
        <v>1988</v>
      </c>
      <c r="F86" s="1" t="s">
        <v>1989</v>
      </c>
      <c r="J86" s="1" t="s">
        <v>2000</v>
      </c>
      <c r="O86" s="1">
        <f>5+1*4</f>
        <v>9</v>
      </c>
      <c r="Q86" s="1" t="s">
        <v>1999</v>
      </c>
    </row>
  </sheetData>
  <pageMargins left="0.7" right="0.7" top="0.75" bottom="0.75" header="0.3" footer="0.3"/>
  <pageSetup paperSize="9" scale="34" fitToHeight="10"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6D14B-4E0C-FD43-8EF3-FB33AA0E1C3E}">
  <sheetPr>
    <pageSetUpPr fitToPage="1"/>
  </sheetPr>
  <dimension ref="A1:Q520"/>
  <sheetViews>
    <sheetView showGridLines="0" rightToLeft="1" zoomScale="109" zoomScaleNormal="300" workbookViewId="0">
      <selection activeCell="I12" sqref="I12:Q15"/>
    </sheetView>
  </sheetViews>
  <sheetFormatPr baseColWidth="10" defaultColWidth="10.83203125" defaultRowHeight="16"/>
  <cols>
    <col min="1" max="3" width="10.83203125" style="1"/>
    <col min="4" max="4" width="10.83203125" style="1" customWidth="1"/>
    <col min="5" max="5" width="10.83203125" style="1"/>
    <col min="6" max="6" width="12.1640625" style="1" bestFit="1" customWidth="1"/>
    <col min="7" max="7" width="10.83203125" style="1"/>
    <col min="8" max="8" width="12.83203125" style="1" customWidth="1"/>
    <col min="9" max="16384" width="10.83203125" style="1"/>
  </cols>
  <sheetData>
    <row r="1" spans="1:17">
      <c r="A1" s="4" t="s">
        <v>2009</v>
      </c>
      <c r="B1" s="4"/>
      <c r="C1" s="4"/>
      <c r="D1" s="4"/>
      <c r="E1" s="4"/>
      <c r="F1" s="4"/>
      <c r="G1" s="4"/>
      <c r="H1" s="14">
        <v>45622</v>
      </c>
    </row>
    <row r="2" spans="1:17" ht="17" thickBot="1"/>
    <row r="3" spans="1:17">
      <c r="A3" s="5" t="s">
        <v>1844</v>
      </c>
      <c r="B3" s="6"/>
      <c r="C3" s="6"/>
      <c r="D3" s="6"/>
      <c r="E3" s="6"/>
      <c r="F3" s="6"/>
      <c r="G3" s="6"/>
      <c r="H3" s="7"/>
    </row>
    <row r="4" spans="1:17">
      <c r="A4" s="8" t="s">
        <v>2085</v>
      </c>
      <c r="H4" s="9"/>
    </row>
    <row r="5" spans="1:17">
      <c r="A5" s="8" t="s">
        <v>2086</v>
      </c>
      <c r="H5" s="9"/>
    </row>
    <row r="6" spans="1:17" ht="17" thickBot="1">
      <c r="A6" s="10" t="s">
        <v>2089</v>
      </c>
      <c r="B6" s="11"/>
      <c r="C6" s="11"/>
      <c r="D6" s="11"/>
      <c r="E6" s="11"/>
      <c r="F6" s="11"/>
      <c r="G6" s="11"/>
      <c r="H6" s="13"/>
    </row>
    <row r="7" spans="1:17">
      <c r="A7" s="53" t="s">
        <v>2090</v>
      </c>
    </row>
    <row r="8" spans="1:17">
      <c r="A8" s="53" t="s">
        <v>2091</v>
      </c>
    </row>
    <row r="9" spans="1:17" ht="17" thickBot="1"/>
    <row r="10" spans="1:17">
      <c r="A10" s="5" t="s">
        <v>2087</v>
      </c>
      <c r="B10" s="6"/>
      <c r="C10" s="6"/>
      <c r="D10" s="6"/>
      <c r="E10" s="6"/>
      <c r="F10" s="6"/>
      <c r="G10" s="6"/>
      <c r="H10" s="7"/>
    </row>
    <row r="11" spans="1:17" ht="17" thickBot="1">
      <c r="A11" s="10" t="s">
        <v>2088</v>
      </c>
      <c r="B11" s="11"/>
      <c r="C11" s="11"/>
      <c r="D11" s="11"/>
      <c r="E11" s="11"/>
      <c r="F11" s="11"/>
      <c r="G11" s="11"/>
      <c r="H11" s="13"/>
    </row>
    <row r="12" spans="1:17">
      <c r="I12" s="497"/>
      <c r="J12" s="497"/>
      <c r="K12" s="497"/>
      <c r="L12" s="497"/>
      <c r="M12" s="497"/>
      <c r="N12" s="497"/>
      <c r="O12" s="497"/>
      <c r="P12" s="497"/>
      <c r="Q12" s="497"/>
    </row>
    <row r="13" spans="1:17">
      <c r="A13" s="16" t="s">
        <v>2092</v>
      </c>
      <c r="B13" s="16"/>
      <c r="C13" s="16"/>
      <c r="D13" s="16"/>
      <c r="E13" s="16"/>
      <c r="F13" s="16"/>
      <c r="G13" s="16"/>
      <c r="H13" s="16"/>
      <c r="I13" s="497" t="s">
        <v>5241</v>
      </c>
      <c r="J13" s="497"/>
      <c r="K13" s="497"/>
      <c r="L13" s="497"/>
      <c r="M13" s="497"/>
      <c r="N13" s="497"/>
      <c r="O13" s="497"/>
      <c r="P13" s="497"/>
      <c r="Q13" s="497"/>
    </row>
    <row r="14" spans="1:17">
      <c r="A14" s="1" t="s">
        <v>441</v>
      </c>
      <c r="I14" s="497" t="s">
        <v>5242</v>
      </c>
      <c r="J14" s="497"/>
      <c r="K14" s="497"/>
      <c r="L14" s="497"/>
      <c r="M14" s="497"/>
      <c r="N14" s="497"/>
      <c r="O14" s="497"/>
      <c r="P14" s="497"/>
      <c r="Q14" s="497"/>
    </row>
    <row r="15" spans="1:17">
      <c r="A15" s="1" t="s">
        <v>442</v>
      </c>
      <c r="I15" s="497"/>
      <c r="J15" s="497"/>
      <c r="K15" s="497"/>
      <c r="L15" s="497"/>
      <c r="M15" s="497"/>
      <c r="N15" s="497"/>
      <c r="O15" s="497"/>
      <c r="P15" s="497"/>
      <c r="Q15" s="497"/>
    </row>
    <row r="16" spans="1:17">
      <c r="A16" s="1" t="s">
        <v>443</v>
      </c>
    </row>
    <row r="17" spans="1:8">
      <c r="A17" s="1" t="s">
        <v>444</v>
      </c>
    </row>
    <row r="19" spans="1:8">
      <c r="A19" s="1" t="s">
        <v>445</v>
      </c>
    </row>
    <row r="20" spans="1:8">
      <c r="A20" s="1" t="s">
        <v>446</v>
      </c>
    </row>
    <row r="21" spans="1:8" ht="17" thickBot="1"/>
    <row r="22" spans="1:8" ht="17" thickBot="1">
      <c r="A22" s="49" t="s">
        <v>2113</v>
      </c>
      <c r="B22" s="50"/>
      <c r="C22" s="50"/>
      <c r="D22" s="50"/>
      <c r="E22" s="50"/>
      <c r="F22" s="50"/>
      <c r="G22" s="50"/>
      <c r="H22" s="51"/>
    </row>
    <row r="24" spans="1:8">
      <c r="A24" s="1" t="s">
        <v>341</v>
      </c>
    </row>
    <row r="26" spans="1:8">
      <c r="A26" s="1" t="s">
        <v>2093</v>
      </c>
    </row>
    <row r="27" spans="1:8">
      <c r="A27" s="1" t="s">
        <v>2094</v>
      </c>
    </row>
    <row r="28" spans="1:8">
      <c r="A28" s="1" t="s">
        <v>2095</v>
      </c>
    </row>
    <row r="30" spans="1:8">
      <c r="B30" s="15" t="s">
        <v>2104</v>
      </c>
      <c r="C30" s="15" t="s">
        <v>2104</v>
      </c>
      <c r="D30" s="15" t="s">
        <v>2104</v>
      </c>
      <c r="E30" s="15" t="s">
        <v>2105</v>
      </c>
      <c r="F30" s="15" t="s">
        <v>2105</v>
      </c>
      <c r="G30" s="15" t="s">
        <v>2105</v>
      </c>
    </row>
    <row r="31" spans="1:8">
      <c r="B31" s="15" t="s">
        <v>101</v>
      </c>
      <c r="C31" s="15" t="s">
        <v>102</v>
      </c>
      <c r="D31" s="15" t="s">
        <v>103</v>
      </c>
      <c r="E31" s="15" t="s">
        <v>2102</v>
      </c>
      <c r="F31" s="15" t="s">
        <v>2103</v>
      </c>
      <c r="G31" s="15" t="s">
        <v>2106</v>
      </c>
    </row>
    <row r="32" spans="1:8">
      <c r="A32" s="86" t="s">
        <v>2096</v>
      </c>
      <c r="B32" s="15" t="s">
        <v>2097</v>
      </c>
      <c r="C32" s="15" t="s">
        <v>2099</v>
      </c>
      <c r="D32" s="15" t="s">
        <v>2098</v>
      </c>
      <c r="E32" s="15" t="s">
        <v>2100</v>
      </c>
      <c r="F32" s="15" t="s">
        <v>2101</v>
      </c>
      <c r="G32" s="15" t="s">
        <v>2107</v>
      </c>
    </row>
    <row r="33" spans="1:7">
      <c r="A33" s="274" t="s">
        <v>2108</v>
      </c>
      <c r="B33" s="15">
        <v>100</v>
      </c>
      <c r="C33" s="15">
        <v>2</v>
      </c>
      <c r="D33" s="15">
        <v>4</v>
      </c>
      <c r="E33" s="15">
        <f>B33/C33</f>
        <v>50</v>
      </c>
      <c r="F33" s="15">
        <f>B33/D33</f>
        <v>25</v>
      </c>
      <c r="G33" s="15">
        <f>F33/E33</f>
        <v>0.5</v>
      </c>
    </row>
    <row r="34" spans="1:7">
      <c r="A34" s="275" t="s">
        <v>2109</v>
      </c>
      <c r="B34" s="15">
        <v>1000</v>
      </c>
      <c r="C34" s="15">
        <v>25</v>
      </c>
      <c r="D34" s="15">
        <v>20</v>
      </c>
      <c r="E34" s="15">
        <f>B34/C34</f>
        <v>40</v>
      </c>
      <c r="F34" s="15">
        <f>B34/D34</f>
        <v>50</v>
      </c>
      <c r="G34" s="15">
        <f>F34/E34</f>
        <v>1.25</v>
      </c>
    </row>
    <row r="35" spans="1:7">
      <c r="A35" s="276" t="s">
        <v>2110</v>
      </c>
      <c r="B35" s="15">
        <v>600</v>
      </c>
      <c r="C35" s="15">
        <v>10</v>
      </c>
      <c r="D35" s="15">
        <v>12</v>
      </c>
      <c r="E35" s="15">
        <f>B35/C35</f>
        <v>60</v>
      </c>
      <c r="F35" s="15">
        <f>B35/D35</f>
        <v>50</v>
      </c>
      <c r="G35" s="23">
        <f>F35/E35</f>
        <v>0.83333333333333337</v>
      </c>
    </row>
    <row r="43" spans="1:7">
      <c r="E43" s="17"/>
    </row>
    <row r="44" spans="1:7">
      <c r="A44" s="1" t="s">
        <v>2111</v>
      </c>
    </row>
    <row r="46" spans="1:7">
      <c r="A46" s="1" t="s">
        <v>2112</v>
      </c>
    </row>
    <row r="61" spans="1:8" ht="17" thickBot="1"/>
    <row r="62" spans="1:8" ht="17" thickBot="1">
      <c r="A62" s="49" t="s">
        <v>2114</v>
      </c>
      <c r="B62" s="50"/>
      <c r="C62" s="50"/>
      <c r="D62" s="50"/>
      <c r="E62" s="50"/>
      <c r="F62" s="50"/>
      <c r="G62" s="50"/>
      <c r="H62" s="51"/>
    </row>
    <row r="64" spans="1:8">
      <c r="A64" s="4" t="s">
        <v>2115</v>
      </c>
      <c r="B64" s="4"/>
      <c r="C64" s="4"/>
      <c r="D64" s="4"/>
      <c r="E64" s="4"/>
    </row>
    <row r="66" spans="1:5">
      <c r="A66" s="1" t="s">
        <v>2116</v>
      </c>
    </row>
    <row r="67" spans="1:5">
      <c r="A67" s="1" t="s">
        <v>2117</v>
      </c>
    </row>
    <row r="69" spans="1:5">
      <c r="A69" s="277" t="s">
        <v>2118</v>
      </c>
      <c r="B69" s="251"/>
      <c r="C69" s="251"/>
      <c r="D69" s="251"/>
      <c r="E69" s="252"/>
    </row>
    <row r="70" spans="1:5">
      <c r="A70" s="278" t="s">
        <v>2119</v>
      </c>
      <c r="B70" s="22"/>
      <c r="C70" s="22"/>
      <c r="D70" s="22"/>
      <c r="E70" s="254"/>
    </row>
    <row r="83" spans="1:9" ht="17" thickBot="1"/>
    <row r="84" spans="1:9" ht="17" thickBot="1">
      <c r="A84" s="49" t="s">
        <v>2120</v>
      </c>
      <c r="B84" s="50"/>
      <c r="C84" s="50"/>
      <c r="D84" s="50"/>
      <c r="E84" s="50"/>
      <c r="F84" s="50"/>
      <c r="G84" s="50"/>
      <c r="H84" s="38">
        <v>0.5</v>
      </c>
      <c r="I84" s="1" t="s">
        <v>1966</v>
      </c>
    </row>
    <row r="85" spans="1:9" ht="17" thickBot="1">
      <c r="A85" s="49" t="s">
        <v>2121</v>
      </c>
      <c r="B85" s="50"/>
      <c r="C85" s="50"/>
      <c r="D85" s="50"/>
      <c r="E85" s="50"/>
      <c r="F85" s="50"/>
      <c r="G85" s="50"/>
      <c r="H85" s="38">
        <v>1.25</v>
      </c>
      <c r="I85" s="1" t="s">
        <v>1966</v>
      </c>
    </row>
    <row r="86" spans="1:9" ht="17" thickBot="1">
      <c r="A86" s="49" t="s">
        <v>2122</v>
      </c>
      <c r="B86" s="50"/>
      <c r="C86" s="50"/>
      <c r="D86" s="50"/>
      <c r="E86" s="50" t="s">
        <v>2124</v>
      </c>
      <c r="F86" s="50"/>
      <c r="G86" s="50"/>
      <c r="H86" s="38">
        <f>1/0.5</f>
        <v>2</v>
      </c>
      <c r="I86" s="1" t="s">
        <v>1958</v>
      </c>
    </row>
    <row r="87" spans="1:9" ht="17" thickBot="1">
      <c r="A87" s="49" t="s">
        <v>2123</v>
      </c>
      <c r="B87" s="50"/>
      <c r="C87" s="50"/>
      <c r="D87" s="50"/>
      <c r="E87" s="50" t="s">
        <v>2124</v>
      </c>
      <c r="F87" s="50"/>
      <c r="G87" s="50"/>
      <c r="H87" s="38">
        <f>1/1.25</f>
        <v>0.8</v>
      </c>
      <c r="I87" s="1" t="s">
        <v>1958</v>
      </c>
    </row>
    <row r="88" spans="1:9" ht="17" thickBot="1"/>
    <row r="89" spans="1:9" ht="17" thickBot="1">
      <c r="A89" s="49" t="s">
        <v>2125</v>
      </c>
      <c r="B89" s="50"/>
      <c r="C89" s="50"/>
      <c r="D89" s="50"/>
      <c r="E89" s="50"/>
      <c r="F89" s="50"/>
      <c r="G89" s="50"/>
      <c r="H89" s="38"/>
    </row>
    <row r="90" spans="1:9">
      <c r="A90" s="1" t="s">
        <v>2126</v>
      </c>
    </row>
    <row r="91" spans="1:9">
      <c r="A91" s="1" t="s">
        <v>2127</v>
      </c>
    </row>
    <row r="92" spans="1:9">
      <c r="A92" s="1" t="s">
        <v>2128</v>
      </c>
    </row>
    <row r="93" spans="1:9">
      <c r="A93" s="1" t="s">
        <v>2129</v>
      </c>
    </row>
    <row r="95" spans="1:9">
      <c r="A95" s="1" t="s">
        <v>2130</v>
      </c>
    </row>
    <row r="96" spans="1:9" ht="17" thickBot="1"/>
    <row r="97" spans="1:8" ht="17" thickBot="1">
      <c r="A97" s="49" t="s">
        <v>2131</v>
      </c>
      <c r="B97" s="50"/>
      <c r="C97" s="50"/>
      <c r="D97" s="50"/>
      <c r="E97" s="50"/>
      <c r="F97" s="50"/>
      <c r="G97" s="50"/>
      <c r="H97" s="38"/>
    </row>
    <row r="98" spans="1:8">
      <c r="A98" s="1" t="s">
        <v>2132</v>
      </c>
    </row>
    <row r="99" spans="1:8">
      <c r="A99" s="1" t="s">
        <v>2133</v>
      </c>
    </row>
    <row r="100" spans="1:8">
      <c r="A100" s="1" t="s">
        <v>2134</v>
      </c>
    </row>
    <row r="101" spans="1:8">
      <c r="A101" s="1" t="s">
        <v>2135</v>
      </c>
    </row>
    <row r="102" spans="1:8">
      <c r="A102" s="1" t="s">
        <v>2136</v>
      </c>
    </row>
    <row r="104" spans="1:8">
      <c r="A104" s="1" t="s">
        <v>2137</v>
      </c>
    </row>
    <row r="105" spans="1:8" ht="17" thickBot="1"/>
    <row r="106" spans="1:8" ht="17" thickBot="1">
      <c r="A106" s="49" t="s">
        <v>2138</v>
      </c>
      <c r="B106" s="73"/>
      <c r="C106" s="73"/>
      <c r="D106" s="73"/>
      <c r="E106" s="73"/>
      <c r="F106" s="73"/>
      <c r="G106" s="73"/>
      <c r="H106" s="74"/>
    </row>
    <row r="107" spans="1:8">
      <c r="A107" s="4" t="s">
        <v>2143</v>
      </c>
      <c r="B107" s="4"/>
      <c r="C107" s="4"/>
      <c r="D107" s="4"/>
      <c r="E107" s="4"/>
      <c r="F107" s="4"/>
      <c r="G107" s="4"/>
      <c r="H107" s="4"/>
    </row>
    <row r="108" spans="1:8">
      <c r="A108" s="1" t="s">
        <v>2144</v>
      </c>
      <c r="F108" s="1" t="s">
        <v>2145</v>
      </c>
    </row>
    <row r="115" spans="1:8">
      <c r="A115" s="1" t="s">
        <v>2146</v>
      </c>
    </row>
    <row r="116" spans="1:8">
      <c r="A116" s="1" t="s">
        <v>2147</v>
      </c>
      <c r="B116" s="4"/>
      <c r="C116" s="4"/>
      <c r="D116" s="4"/>
      <c r="E116" s="4"/>
      <c r="F116" s="4"/>
      <c r="G116" s="4"/>
      <c r="H116" s="4"/>
    </row>
    <row r="117" spans="1:8" ht="17" thickBot="1">
      <c r="A117" s="4"/>
      <c r="B117" s="4"/>
      <c r="C117" s="4"/>
      <c r="D117" s="4"/>
      <c r="E117" s="4"/>
      <c r="F117" s="4"/>
      <c r="G117" s="4"/>
      <c r="H117" s="4"/>
    </row>
    <row r="118" spans="1:8" ht="17" thickBot="1">
      <c r="A118" s="72" t="s">
        <v>2139</v>
      </c>
      <c r="B118" s="50"/>
      <c r="C118" s="50"/>
      <c r="D118" s="50"/>
      <c r="E118" s="50"/>
      <c r="F118" s="50"/>
      <c r="G118" s="50"/>
      <c r="H118" s="51"/>
    </row>
    <row r="122" spans="1:8">
      <c r="F122" s="4" t="s">
        <v>2148</v>
      </c>
    </row>
    <row r="123" spans="1:8" ht="17" thickBot="1"/>
    <row r="124" spans="1:8" ht="17" thickBot="1">
      <c r="A124" s="72" t="s">
        <v>2140</v>
      </c>
      <c r="B124" s="50"/>
      <c r="C124" s="50"/>
      <c r="D124" s="50"/>
      <c r="E124" s="50"/>
      <c r="F124" s="50"/>
      <c r="G124" s="50"/>
      <c r="H124" s="51"/>
    </row>
    <row r="125" spans="1:8">
      <c r="A125" s="1" t="s">
        <v>2149</v>
      </c>
    </row>
    <row r="126" spans="1:8">
      <c r="A126" s="1" t="s">
        <v>2150</v>
      </c>
    </row>
    <row r="127" spans="1:8">
      <c r="A127" s="1" t="s">
        <v>2151</v>
      </c>
    </row>
    <row r="128" spans="1:8">
      <c r="A128" s="1" t="s">
        <v>2152</v>
      </c>
    </row>
    <row r="129" spans="1:4">
      <c r="A129" s="1" t="s">
        <v>2153</v>
      </c>
    </row>
    <row r="131" spans="1:4">
      <c r="B131" s="15" t="s">
        <v>2104</v>
      </c>
      <c r="C131" s="15" t="s">
        <v>2104</v>
      </c>
      <c r="D131" s="15" t="s">
        <v>2104</v>
      </c>
    </row>
    <row r="132" spans="1:4">
      <c r="B132" s="15" t="s">
        <v>101</v>
      </c>
      <c r="C132" s="15" t="s">
        <v>102</v>
      </c>
      <c r="D132" s="15" t="s">
        <v>103</v>
      </c>
    </row>
    <row r="133" spans="1:4">
      <c r="A133" s="86" t="s">
        <v>2096</v>
      </c>
      <c r="B133" s="15" t="s">
        <v>2097</v>
      </c>
      <c r="C133" s="15" t="s">
        <v>2099</v>
      </c>
      <c r="D133" s="15" t="s">
        <v>2098</v>
      </c>
    </row>
    <row r="134" spans="1:4">
      <c r="A134" s="276" t="s">
        <v>2110</v>
      </c>
      <c r="B134" s="15">
        <v>600</v>
      </c>
      <c r="C134" s="15">
        <v>10</v>
      </c>
      <c r="D134" s="15">
        <v>12</v>
      </c>
    </row>
    <row r="135" spans="1:4">
      <c r="A135" s="279"/>
      <c r="B135" s="3"/>
      <c r="C135" s="3"/>
      <c r="D135" s="3"/>
    </row>
    <row r="136" spans="1:4">
      <c r="A136" s="1" t="s">
        <v>2155</v>
      </c>
    </row>
    <row r="137" spans="1:4">
      <c r="A137" s="3">
        <f>C134*33.33+D134*8.335</f>
        <v>433.31999999999994</v>
      </c>
      <c r="C137" s="1" t="s">
        <v>2154</v>
      </c>
    </row>
    <row r="138" spans="1:4">
      <c r="A138" s="1" t="s">
        <v>2156</v>
      </c>
    </row>
    <row r="139" spans="1:4">
      <c r="A139" s="1" t="s">
        <v>2157</v>
      </c>
    </row>
    <row r="140" spans="1:4">
      <c r="A140" s="1" t="s">
        <v>2158</v>
      </c>
    </row>
    <row r="141" spans="1:4">
      <c r="A141" s="1" t="s">
        <v>2159</v>
      </c>
    </row>
    <row r="143" spans="1:4">
      <c r="A143" s="1" t="s">
        <v>2160</v>
      </c>
    </row>
    <row r="144" spans="1:4">
      <c r="A144" s="1" t="s">
        <v>2161</v>
      </c>
    </row>
    <row r="145" spans="1:8">
      <c r="A145" s="1" t="s">
        <v>2162</v>
      </c>
    </row>
    <row r="148" spans="1:8">
      <c r="A148" s="3">
        <f>B134-A137</f>
        <v>166.68000000000006</v>
      </c>
      <c r="B148" s="1" t="s">
        <v>2163</v>
      </c>
    </row>
    <row r="150" spans="1:8">
      <c r="A150" s="4" t="s">
        <v>2164</v>
      </c>
    </row>
    <row r="151" spans="1:8">
      <c r="A151" s="4" t="s">
        <v>2165</v>
      </c>
    </row>
    <row r="152" spans="1:8" ht="17" thickBot="1"/>
    <row r="153" spans="1:8" ht="17" thickBot="1">
      <c r="A153" s="49" t="s">
        <v>2141</v>
      </c>
      <c r="B153" s="73"/>
      <c r="C153" s="73"/>
      <c r="D153" s="73"/>
      <c r="E153" s="73"/>
      <c r="F153" s="73"/>
      <c r="G153" s="73"/>
      <c r="H153" s="74"/>
    </row>
    <row r="154" spans="1:8">
      <c r="A154" s="1" t="s">
        <v>2166</v>
      </c>
      <c r="E154" s="3"/>
      <c r="F154" s="3"/>
      <c r="G154" s="3"/>
    </row>
    <row r="155" spans="1:8">
      <c r="A155" s="1" t="s">
        <v>2167</v>
      </c>
      <c r="E155" s="3"/>
      <c r="F155" s="3"/>
      <c r="G155" s="3"/>
    </row>
    <row r="156" spans="1:8">
      <c r="A156" s="1" t="s">
        <v>2168</v>
      </c>
      <c r="E156" s="3"/>
      <c r="F156" s="3"/>
      <c r="G156" s="3"/>
    </row>
    <row r="158" spans="1:8">
      <c r="B158" s="15" t="s">
        <v>2104</v>
      </c>
      <c r="C158" s="15" t="s">
        <v>2104</v>
      </c>
      <c r="D158" s="15" t="s">
        <v>2104</v>
      </c>
    </row>
    <row r="159" spans="1:8">
      <c r="B159" s="15" t="s">
        <v>101</v>
      </c>
      <c r="C159" s="15" t="s">
        <v>102</v>
      </c>
      <c r="D159" s="15" t="s">
        <v>103</v>
      </c>
    </row>
    <row r="160" spans="1:8">
      <c r="A160" s="86" t="s">
        <v>2096</v>
      </c>
      <c r="B160" s="15" t="s">
        <v>2097</v>
      </c>
      <c r="C160" s="15" t="s">
        <v>2099</v>
      </c>
      <c r="D160" s="15" t="s">
        <v>2098</v>
      </c>
    </row>
    <row r="161" spans="1:6">
      <c r="A161" s="275" t="s">
        <v>2109</v>
      </c>
      <c r="B161" s="15">
        <v>1000</v>
      </c>
      <c r="C161" s="15">
        <v>25</v>
      </c>
      <c r="D161" s="15">
        <v>20</v>
      </c>
    </row>
    <row r="162" spans="1:6">
      <c r="A162" s="276" t="s">
        <v>2110</v>
      </c>
      <c r="B162" s="15">
        <v>600</v>
      </c>
      <c r="C162" s="15">
        <v>10</v>
      </c>
      <c r="D162" s="15">
        <v>12</v>
      </c>
    </row>
    <row r="164" spans="1:6">
      <c r="A164" s="1" t="s">
        <v>2169</v>
      </c>
      <c r="B164" s="3"/>
      <c r="C164" s="3"/>
      <c r="D164" s="3">
        <v>10</v>
      </c>
    </row>
    <row r="165" spans="1:6">
      <c r="A165" s="1" t="s">
        <v>2170</v>
      </c>
      <c r="B165" s="3"/>
      <c r="C165" s="3">
        <v>30</v>
      </c>
      <c r="D165" s="3"/>
    </row>
    <row r="170" spans="1:6">
      <c r="A170" s="1" t="s">
        <v>2171</v>
      </c>
      <c r="C170" s="1">
        <f>C161*C165+D161*D164</f>
        <v>950</v>
      </c>
      <c r="E170" s="1" t="s">
        <v>2172</v>
      </c>
    </row>
    <row r="171" spans="1:6">
      <c r="A171" s="1" t="s">
        <v>2173</v>
      </c>
      <c r="C171" s="1">
        <f>C162*C165+D162*D164</f>
        <v>420</v>
      </c>
      <c r="E171" s="1" t="s">
        <v>2174</v>
      </c>
    </row>
    <row r="173" spans="1:6">
      <c r="A173" s="1" t="s">
        <v>2175</v>
      </c>
      <c r="C173" s="1">
        <f>B161-C170</f>
        <v>50</v>
      </c>
      <c r="E173" s="1" t="s">
        <v>2177</v>
      </c>
      <c r="F173" s="1" t="s">
        <v>2179</v>
      </c>
    </row>
    <row r="174" spans="1:6">
      <c r="A174" s="1" t="s">
        <v>2176</v>
      </c>
      <c r="C174" s="1">
        <f>B162-C171</f>
        <v>180</v>
      </c>
      <c r="E174" s="1" t="s">
        <v>2178</v>
      </c>
      <c r="F174" s="1" t="s">
        <v>2180</v>
      </c>
    </row>
    <row r="176" spans="1:6">
      <c r="A176" s="4" t="s">
        <v>2181</v>
      </c>
    </row>
    <row r="177" spans="1:8" ht="17" thickBot="1"/>
    <row r="178" spans="1:8" ht="17" thickBot="1">
      <c r="A178" s="49" t="s">
        <v>2142</v>
      </c>
      <c r="B178" s="73"/>
      <c r="C178" s="73"/>
      <c r="D178" s="73"/>
      <c r="E178" s="73"/>
      <c r="F178" s="73"/>
      <c r="G178" s="73"/>
      <c r="H178" s="74"/>
    </row>
    <row r="180" spans="1:8">
      <c r="A180" s="3"/>
      <c r="B180" s="3"/>
      <c r="C180" s="3"/>
    </row>
    <row r="181" spans="1:8">
      <c r="A181" s="3"/>
      <c r="B181" s="3"/>
      <c r="C181" s="3"/>
    </row>
    <row r="182" spans="1:8">
      <c r="A182" s="3"/>
      <c r="B182" s="3"/>
      <c r="C182" s="3"/>
    </row>
    <row r="196" spans="1:6">
      <c r="B196" s="15" t="s">
        <v>2104</v>
      </c>
      <c r="C196" s="15" t="s">
        <v>2104</v>
      </c>
      <c r="D196" s="15" t="s">
        <v>2104</v>
      </c>
    </row>
    <row r="197" spans="1:6">
      <c r="B197" s="15" t="s">
        <v>101</v>
      </c>
      <c r="C197" s="15" t="s">
        <v>102</v>
      </c>
      <c r="D197" s="15" t="s">
        <v>103</v>
      </c>
      <c r="E197" s="15" t="s">
        <v>104</v>
      </c>
      <c r="F197" s="15" t="s">
        <v>2185</v>
      </c>
    </row>
    <row r="198" spans="1:6">
      <c r="A198" s="86" t="s">
        <v>2096</v>
      </c>
      <c r="B198" s="15" t="s">
        <v>2097</v>
      </c>
      <c r="C198" s="15" t="s">
        <v>2099</v>
      </c>
      <c r="D198" s="15" t="s">
        <v>2098</v>
      </c>
      <c r="E198" s="15" t="s">
        <v>2183</v>
      </c>
      <c r="F198" s="153" t="s">
        <v>2184</v>
      </c>
    </row>
    <row r="199" spans="1:6">
      <c r="A199" s="274" t="s">
        <v>2108</v>
      </c>
      <c r="B199" s="15">
        <v>100</v>
      </c>
      <c r="C199" s="15">
        <v>2</v>
      </c>
      <c r="D199" s="15">
        <v>4</v>
      </c>
      <c r="E199" s="15">
        <f>35*2+6.25*4</f>
        <v>95</v>
      </c>
      <c r="F199" s="153">
        <f>B199-E199</f>
        <v>5</v>
      </c>
    </row>
    <row r="200" spans="1:6">
      <c r="A200" s="276" t="s">
        <v>2110</v>
      </c>
      <c r="B200" s="15">
        <v>600</v>
      </c>
      <c r="C200" s="15">
        <v>10</v>
      </c>
      <c r="D200" s="15">
        <v>12</v>
      </c>
      <c r="E200" s="15">
        <f>35*10+6.25*12</f>
        <v>425</v>
      </c>
      <c r="F200" s="153">
        <f>B200-E200</f>
        <v>175</v>
      </c>
    </row>
    <row r="202" spans="1:6">
      <c r="A202" s="1" t="s">
        <v>2182</v>
      </c>
      <c r="C202" s="3">
        <v>35</v>
      </c>
      <c r="D202" s="3">
        <v>6.25</v>
      </c>
    </row>
    <row r="203" spans="1:6" ht="17" thickBot="1"/>
    <row r="204" spans="1:6">
      <c r="A204" s="5" t="s">
        <v>2186</v>
      </c>
      <c r="B204" s="6"/>
      <c r="C204" s="6"/>
      <c r="D204" s="7"/>
    </row>
    <row r="205" spans="1:6">
      <c r="A205" s="8" t="s">
        <v>2187</v>
      </c>
      <c r="D205" s="9"/>
    </row>
    <row r="206" spans="1:6">
      <c r="A206" s="8" t="s">
        <v>2188</v>
      </c>
      <c r="D206" s="9"/>
    </row>
    <row r="207" spans="1:6" ht="17" thickBot="1">
      <c r="A207" s="10" t="s">
        <v>2189</v>
      </c>
      <c r="B207" s="11"/>
      <c r="C207" s="11"/>
      <c r="D207" s="13"/>
    </row>
    <row r="234" spans="1:8">
      <c r="A234" s="4" t="s">
        <v>447</v>
      </c>
      <c r="B234" s="4"/>
      <c r="C234" s="4"/>
      <c r="D234" s="4"/>
      <c r="E234" s="4"/>
      <c r="F234" s="4"/>
      <c r="G234" s="4"/>
      <c r="H234" s="4"/>
    </row>
    <row r="242" spans="1:6">
      <c r="F242" s="4" t="s">
        <v>448</v>
      </c>
    </row>
    <row r="243" spans="1:6">
      <c r="F243" s="4" t="s">
        <v>449</v>
      </c>
    </row>
    <row r="245" spans="1:6">
      <c r="F245" s="1" t="s">
        <v>450</v>
      </c>
    </row>
    <row r="246" spans="1:6">
      <c r="F246" s="1" t="s">
        <v>451</v>
      </c>
    </row>
    <row r="247" spans="1:6">
      <c r="F247" s="1" t="s">
        <v>452</v>
      </c>
    </row>
    <row r="248" spans="1:6">
      <c r="F248" s="1" t="s">
        <v>453</v>
      </c>
    </row>
    <row r="251" spans="1:6">
      <c r="A251" s="1" t="s">
        <v>454</v>
      </c>
    </row>
    <row r="254" spans="1:6">
      <c r="A254" s="1" t="s">
        <v>455</v>
      </c>
    </row>
    <row r="255" spans="1:6">
      <c r="A255" s="1" t="s">
        <v>456</v>
      </c>
    </row>
    <row r="260" spans="1:6">
      <c r="A260" s="1" t="s">
        <v>457</v>
      </c>
    </row>
    <row r="264" spans="1:6">
      <c r="A264" s="4" t="s">
        <v>458</v>
      </c>
      <c r="B264" s="4"/>
      <c r="C264" s="4"/>
      <c r="D264" s="4"/>
      <c r="E264" s="4"/>
      <c r="F264" s="4"/>
    </row>
    <row r="272" spans="1:6">
      <c r="F272" s="4"/>
    </row>
    <row r="273" spans="1:8">
      <c r="F273" s="4"/>
    </row>
    <row r="278" spans="1:8">
      <c r="A278" s="1" t="s">
        <v>459</v>
      </c>
    </row>
    <row r="286" spans="1:8" ht="17" thickBot="1"/>
    <row r="287" spans="1:8">
      <c r="A287" s="12" t="s">
        <v>460</v>
      </c>
      <c r="B287" s="6"/>
      <c r="C287" s="6"/>
      <c r="D287" s="6"/>
      <c r="E287" s="6"/>
      <c r="F287" s="6"/>
      <c r="G287" s="6"/>
      <c r="H287" s="7"/>
    </row>
    <row r="288" spans="1:8">
      <c r="A288" s="8" t="s">
        <v>461</v>
      </c>
      <c r="H288" s="9"/>
    </row>
    <row r="289" spans="1:8">
      <c r="A289" s="8" t="s">
        <v>462</v>
      </c>
      <c r="H289" s="9"/>
    </row>
    <row r="290" spans="1:8">
      <c r="A290" s="8" t="s">
        <v>463</v>
      </c>
      <c r="H290" s="9"/>
    </row>
    <row r="291" spans="1:8" ht="17" thickBot="1">
      <c r="A291" s="10" t="s">
        <v>464</v>
      </c>
      <c r="B291" s="11"/>
      <c r="C291" s="11"/>
      <c r="D291" s="11"/>
      <c r="E291" s="11"/>
      <c r="F291" s="11"/>
      <c r="G291" s="11"/>
      <c r="H291" s="13"/>
    </row>
    <row r="295" spans="1:8">
      <c r="A295" s="16" t="s">
        <v>2007</v>
      </c>
      <c r="B295" s="16"/>
      <c r="C295" s="16"/>
      <c r="D295" s="16"/>
      <c r="E295" s="16"/>
      <c r="F295" s="16"/>
      <c r="G295" s="16"/>
      <c r="H295" s="16"/>
    </row>
    <row r="296" spans="1:8">
      <c r="A296" s="1" t="s">
        <v>465</v>
      </c>
    </row>
    <row r="297" spans="1:8">
      <c r="A297" s="1" t="s">
        <v>466</v>
      </c>
    </row>
    <row r="298" spans="1:8">
      <c r="A298" s="1" t="s">
        <v>467</v>
      </c>
    </row>
    <row r="299" spans="1:8">
      <c r="A299" s="1" t="s">
        <v>468</v>
      </c>
    </row>
    <row r="301" spans="1:8">
      <c r="A301" s="1" t="s">
        <v>469</v>
      </c>
    </row>
    <row r="302" spans="1:8">
      <c r="A302" s="1" t="s">
        <v>470</v>
      </c>
    </row>
    <row r="304" spans="1:8">
      <c r="A304" s="1" t="s">
        <v>105</v>
      </c>
    </row>
    <row r="305" spans="1:8">
      <c r="A305" s="1" t="s">
        <v>471</v>
      </c>
    </row>
    <row r="306" spans="1:8">
      <c r="A306" s="1" t="s">
        <v>472</v>
      </c>
    </row>
    <row r="307" spans="1:8">
      <c r="A307" s="71" t="s">
        <v>473</v>
      </c>
    </row>
    <row r="308" spans="1:8">
      <c r="A308" s="1" t="s">
        <v>474</v>
      </c>
    </row>
    <row r="309" spans="1:8">
      <c r="A309" s="1" t="s">
        <v>475</v>
      </c>
    </row>
    <row r="310" spans="1:8">
      <c r="A310" s="71" t="s">
        <v>476</v>
      </c>
    </row>
    <row r="311" spans="1:8">
      <c r="A311" s="1" t="s">
        <v>477</v>
      </c>
    </row>
    <row r="312" spans="1:8">
      <c r="A312" s="1" t="s">
        <v>478</v>
      </c>
    </row>
    <row r="313" spans="1:8">
      <c r="A313" s="1" t="s">
        <v>479</v>
      </c>
    </row>
    <row r="314" spans="1:8">
      <c r="A314" s="1" t="s">
        <v>480</v>
      </c>
    </row>
    <row r="316" spans="1:8">
      <c r="A316" s="4" t="s">
        <v>341</v>
      </c>
    </row>
    <row r="317" spans="1:8" ht="17" thickBot="1"/>
    <row r="318" spans="1:8" ht="17" thickBot="1">
      <c r="A318" s="49" t="s">
        <v>481</v>
      </c>
      <c r="B318" s="73"/>
      <c r="C318" s="73"/>
      <c r="D318" s="73"/>
      <c r="E318" s="73"/>
      <c r="F318" s="73"/>
      <c r="G318" s="73"/>
      <c r="H318" s="74"/>
    </row>
    <row r="319" spans="1:8">
      <c r="A319" s="1" t="s">
        <v>482</v>
      </c>
    </row>
    <row r="320" spans="1:8">
      <c r="A320" s="1" t="s">
        <v>483</v>
      </c>
    </row>
    <row r="321" spans="2:7" ht="34">
      <c r="C321" s="20" t="s">
        <v>484</v>
      </c>
      <c r="D321" s="20" t="s">
        <v>485</v>
      </c>
      <c r="E321" s="20" t="s">
        <v>486</v>
      </c>
      <c r="F321" s="15" t="s">
        <v>35</v>
      </c>
      <c r="G321" s="15" t="s">
        <v>30</v>
      </c>
    </row>
    <row r="322" spans="2:7">
      <c r="B322" s="76" t="s">
        <v>487</v>
      </c>
      <c r="C322" s="75">
        <v>1000</v>
      </c>
      <c r="D322" s="75">
        <v>10</v>
      </c>
      <c r="E322" s="75">
        <v>10</v>
      </c>
      <c r="F322" s="75">
        <f>C322/D322</f>
        <v>100</v>
      </c>
      <c r="G322" s="75">
        <f>C322/E322</f>
        <v>100</v>
      </c>
    </row>
    <row r="323" spans="2:7">
      <c r="B323" s="53" t="s">
        <v>488</v>
      </c>
      <c r="C323" s="77">
        <v>16000</v>
      </c>
      <c r="D323" s="77">
        <v>100</v>
      </c>
      <c r="E323" s="77">
        <v>100</v>
      </c>
      <c r="F323" s="77">
        <f t="shared" ref="F323:F324" si="0">C323/D323</f>
        <v>160</v>
      </c>
      <c r="G323" s="77">
        <f t="shared" ref="G323:G324" si="1">C323/E323</f>
        <v>160</v>
      </c>
    </row>
    <row r="324" spans="2:7">
      <c r="B324" s="78" t="s">
        <v>489</v>
      </c>
      <c r="C324" s="79">
        <v>800</v>
      </c>
      <c r="D324" s="79">
        <v>5</v>
      </c>
      <c r="E324" s="79">
        <v>10</v>
      </c>
      <c r="F324" s="79">
        <f t="shared" si="0"/>
        <v>160</v>
      </c>
      <c r="G324" s="79">
        <f t="shared" si="1"/>
        <v>80</v>
      </c>
    </row>
    <row r="346" spans="1:1">
      <c r="A346" s="1" t="s">
        <v>490</v>
      </c>
    </row>
    <row r="347" spans="1:1">
      <c r="A347" s="1" t="s">
        <v>491</v>
      </c>
    </row>
    <row r="348" spans="1:1">
      <c r="A348" s="1" t="s">
        <v>492</v>
      </c>
    </row>
    <row r="357" spans="1:1">
      <c r="A357" s="1" t="s">
        <v>493</v>
      </c>
    </row>
    <row r="358" spans="1:1">
      <c r="A358" s="1" t="s">
        <v>494</v>
      </c>
    </row>
    <row r="359" spans="1:1">
      <c r="A359" s="1" t="s">
        <v>495</v>
      </c>
    </row>
    <row r="360" spans="1:1">
      <c r="A360" s="1" t="s">
        <v>496</v>
      </c>
    </row>
    <row r="361" spans="1:1">
      <c r="A361" s="1" t="s">
        <v>497</v>
      </c>
    </row>
    <row r="362" spans="1:1">
      <c r="A362" s="1" t="s">
        <v>498</v>
      </c>
    </row>
    <row r="367" spans="1:1">
      <c r="A367" s="1" t="s">
        <v>499</v>
      </c>
    </row>
    <row r="388" spans="1:8" ht="17" thickBot="1"/>
    <row r="389" spans="1:8" ht="17" thickBot="1">
      <c r="A389" s="72" t="s">
        <v>472</v>
      </c>
      <c r="B389" s="50"/>
      <c r="C389" s="50"/>
      <c r="D389" s="50"/>
      <c r="E389" s="50"/>
      <c r="F389" s="50"/>
      <c r="G389" s="50"/>
      <c r="H389" s="51"/>
    </row>
    <row r="390" spans="1:8">
      <c r="A390" s="1" t="s">
        <v>500</v>
      </c>
    </row>
    <row r="391" spans="1:8">
      <c r="A391" s="1" t="s">
        <v>501</v>
      </c>
    </row>
    <row r="392" spans="1:8">
      <c r="A392" s="1" t="s">
        <v>502</v>
      </c>
    </row>
    <row r="393" spans="1:8">
      <c r="A393" s="1" t="s">
        <v>503</v>
      </c>
    </row>
    <row r="394" spans="1:8">
      <c r="A394" s="1" t="s">
        <v>504</v>
      </c>
    </row>
    <row r="397" spans="1:8">
      <c r="A397" s="1" t="s">
        <v>505</v>
      </c>
    </row>
    <row r="398" spans="1:8">
      <c r="A398" s="1" t="s">
        <v>506</v>
      </c>
    </row>
    <row r="416" ht="17" thickBot="1"/>
    <row r="417" spans="1:8" ht="17" thickBot="1">
      <c r="A417" s="72" t="s">
        <v>474</v>
      </c>
      <c r="B417" s="50"/>
      <c r="C417" s="50"/>
      <c r="D417" s="50"/>
      <c r="E417" s="50"/>
      <c r="F417" s="50"/>
      <c r="G417" s="50"/>
      <c r="H417" s="51"/>
    </row>
    <row r="418" spans="1:8">
      <c r="A418" s="1" t="s">
        <v>500</v>
      </c>
    </row>
    <row r="419" spans="1:8">
      <c r="A419" s="1" t="s">
        <v>501</v>
      </c>
    </row>
    <row r="420" spans="1:8">
      <c r="A420" s="1" t="s">
        <v>502</v>
      </c>
    </row>
    <row r="421" spans="1:8">
      <c r="A421" s="1" t="s">
        <v>507</v>
      </c>
    </row>
    <row r="422" spans="1:8">
      <c r="A422" s="1" t="s">
        <v>508</v>
      </c>
    </row>
    <row r="423" spans="1:8">
      <c r="A423" s="1" t="s">
        <v>509</v>
      </c>
    </row>
    <row r="444" spans="1:8" ht="17" thickBot="1"/>
    <row r="445" spans="1:8" ht="17" thickBot="1">
      <c r="A445" s="72" t="s">
        <v>475</v>
      </c>
      <c r="B445" s="50"/>
      <c r="C445" s="50"/>
      <c r="D445" s="50"/>
      <c r="E445" s="50"/>
      <c r="F445" s="50"/>
      <c r="G445" s="50"/>
      <c r="H445" s="51"/>
    </row>
    <row r="446" spans="1:8">
      <c r="A446" s="1" t="s">
        <v>500</v>
      </c>
    </row>
    <row r="447" spans="1:8">
      <c r="A447" s="1" t="s">
        <v>501</v>
      </c>
    </row>
    <row r="448" spans="1:8">
      <c r="A448" s="1" t="s">
        <v>502</v>
      </c>
    </row>
    <row r="449" spans="1:1">
      <c r="A449" s="1" t="s">
        <v>510</v>
      </c>
    </row>
    <row r="450" spans="1:1">
      <c r="A450" s="1" t="s">
        <v>511</v>
      </c>
    </row>
    <row r="453" spans="1:1">
      <c r="A453" s="1" t="s">
        <v>512</v>
      </c>
    </row>
    <row r="472" spans="1:8" ht="17" thickBot="1"/>
    <row r="473" spans="1:8" ht="17" thickBot="1">
      <c r="A473" s="72" t="s">
        <v>477</v>
      </c>
      <c r="B473" s="50"/>
      <c r="C473" s="50"/>
      <c r="D473" s="50"/>
      <c r="E473" s="50"/>
      <c r="F473" s="50"/>
      <c r="G473" s="50"/>
      <c r="H473" s="51"/>
    </row>
    <row r="474" spans="1:8">
      <c r="A474" s="1" t="s">
        <v>513</v>
      </c>
    </row>
    <row r="475" spans="1:8">
      <c r="A475" s="1" t="s">
        <v>514</v>
      </c>
    </row>
    <row r="476" spans="1:8">
      <c r="A476" s="1" t="s">
        <v>515</v>
      </c>
    </row>
    <row r="477" spans="1:8" ht="17" thickBot="1"/>
    <row r="478" spans="1:8" ht="17" thickBot="1">
      <c r="A478" s="72" t="s">
        <v>478</v>
      </c>
      <c r="B478" s="50"/>
      <c r="C478" s="50"/>
      <c r="D478" s="50"/>
      <c r="E478" s="50"/>
      <c r="F478" s="50"/>
      <c r="G478" s="50"/>
      <c r="H478" s="51"/>
    </row>
    <row r="479" spans="1:8">
      <c r="A479" s="1" t="s">
        <v>516</v>
      </c>
    </row>
    <row r="480" spans="1:8">
      <c r="A480" s="1" t="s">
        <v>517</v>
      </c>
    </row>
    <row r="481" spans="1:8">
      <c r="A481" s="1" t="s">
        <v>518</v>
      </c>
    </row>
    <row r="482" spans="1:8">
      <c r="A482" s="1" t="s">
        <v>519</v>
      </c>
    </row>
    <row r="483" spans="1:8" ht="17" thickBot="1"/>
    <row r="484" spans="1:8" ht="17" thickBot="1">
      <c r="A484" s="72" t="s">
        <v>520</v>
      </c>
      <c r="B484" s="50"/>
      <c r="C484" s="50"/>
      <c r="D484" s="50"/>
      <c r="E484" s="50"/>
      <c r="F484" s="50"/>
      <c r="G484" s="50"/>
      <c r="H484" s="51"/>
    </row>
    <row r="485" spans="1:8">
      <c r="A485" s="1" t="s">
        <v>521</v>
      </c>
    </row>
    <row r="486" spans="1:8">
      <c r="A486" s="1" t="s">
        <v>522</v>
      </c>
    </row>
    <row r="487" spans="1:8">
      <c r="A487" s="1" t="s">
        <v>523</v>
      </c>
    </row>
    <row r="508" spans="1:7">
      <c r="A508" s="1" t="s">
        <v>524</v>
      </c>
    </row>
    <row r="509" spans="1:7">
      <c r="A509" s="1" t="s">
        <v>525</v>
      </c>
      <c r="B509" s="80">
        <v>16000</v>
      </c>
    </row>
    <row r="510" spans="1:7">
      <c r="A510" s="1" t="s">
        <v>526</v>
      </c>
    </row>
    <row r="511" spans="1:7">
      <c r="A511" s="1" t="s">
        <v>527</v>
      </c>
      <c r="E511" s="80">
        <v>4000</v>
      </c>
      <c r="G511" s="1" t="s">
        <v>528</v>
      </c>
    </row>
    <row r="512" spans="1:7">
      <c r="A512" s="1" t="s">
        <v>529</v>
      </c>
    </row>
    <row r="513" spans="1:7">
      <c r="A513" s="1" t="s">
        <v>530</v>
      </c>
      <c r="E513" s="80">
        <v>6000</v>
      </c>
      <c r="G513" s="1" t="s">
        <v>531</v>
      </c>
    </row>
    <row r="514" spans="1:7">
      <c r="A514" s="1" t="s">
        <v>532</v>
      </c>
      <c r="E514" s="80">
        <f>E511+E513</f>
        <v>10000</v>
      </c>
      <c r="G514" s="1" t="s">
        <v>533</v>
      </c>
    </row>
    <row r="516" spans="1:7">
      <c r="A516" s="1" t="s">
        <v>534</v>
      </c>
      <c r="E516" s="80">
        <v>16000</v>
      </c>
    </row>
    <row r="518" spans="1:7">
      <c r="A518" s="1" t="s">
        <v>535</v>
      </c>
      <c r="E518" s="80">
        <f>E516-E514</f>
        <v>6000</v>
      </c>
      <c r="G518" s="1" t="s">
        <v>536</v>
      </c>
    </row>
    <row r="520" spans="1:7">
      <c r="A520" s="4" t="s">
        <v>537</v>
      </c>
    </row>
  </sheetData>
  <pageMargins left="0.7" right="0.7" top="0.75" bottom="0.75" header="0.3" footer="0.3"/>
  <pageSetup paperSize="9" scale="34" fitToHeight="10"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876C48-437B-BF4C-9AF6-E4E8FA600001}">
  <dimension ref="A1:P548"/>
  <sheetViews>
    <sheetView rightToLeft="1" topLeftCell="A5" zoomScaleNormal="100" workbookViewId="0">
      <selection activeCell="J22" sqref="J22:P22"/>
    </sheetView>
  </sheetViews>
  <sheetFormatPr baseColWidth="10" defaultColWidth="10.83203125" defaultRowHeight="16"/>
  <cols>
    <col min="1" max="16384" width="10.83203125" style="1"/>
  </cols>
  <sheetData>
    <row r="1" spans="1:8">
      <c r="A1" s="4" t="s">
        <v>3348</v>
      </c>
      <c r="B1" s="4"/>
      <c r="C1" s="4"/>
      <c r="D1" s="4"/>
      <c r="E1" s="4"/>
      <c r="F1" s="4"/>
      <c r="G1" s="4"/>
      <c r="H1" s="14">
        <v>45749</v>
      </c>
    </row>
    <row r="4" spans="1:8">
      <c r="A4" s="16" t="s">
        <v>538</v>
      </c>
      <c r="B4" s="16"/>
      <c r="C4" s="16"/>
      <c r="D4" s="16"/>
      <c r="E4" s="16"/>
      <c r="F4" s="16"/>
      <c r="G4" s="16"/>
      <c r="H4" s="16"/>
    </row>
    <row r="5" spans="1:8">
      <c r="A5" s="1" t="s">
        <v>539</v>
      </c>
    </row>
    <row r="6" spans="1:8">
      <c r="A6" s="1" t="s">
        <v>3349</v>
      </c>
    </row>
    <row r="7" spans="1:8">
      <c r="A7" s="1" t="s">
        <v>540</v>
      </c>
    </row>
    <row r="8" spans="1:8">
      <c r="A8" s="1" t="s">
        <v>541</v>
      </c>
    </row>
    <row r="9" spans="1:8">
      <c r="A9" s="1" t="s">
        <v>542</v>
      </c>
    </row>
    <row r="10" spans="1:8">
      <c r="A10" s="1" t="s">
        <v>543</v>
      </c>
    </row>
    <row r="11" spans="1:8">
      <c r="A11" s="1" t="s">
        <v>544</v>
      </c>
    </row>
    <row r="13" spans="1:8">
      <c r="A13" s="16" t="s">
        <v>545</v>
      </c>
      <c r="B13" s="16"/>
      <c r="C13" s="16"/>
      <c r="D13" s="16"/>
      <c r="E13" s="16"/>
      <c r="F13" s="16"/>
      <c r="G13" s="16"/>
      <c r="H13" s="16"/>
    </row>
    <row r="14" spans="1:8">
      <c r="A14" s="1" t="s">
        <v>546</v>
      </c>
    </row>
    <row r="15" spans="1:8">
      <c r="A15" s="1" t="s">
        <v>547</v>
      </c>
    </row>
    <row r="17" spans="1:16">
      <c r="A17" s="16" t="s">
        <v>548</v>
      </c>
      <c r="B17" s="16"/>
      <c r="C17" s="16"/>
      <c r="D17" s="16"/>
      <c r="E17" s="16"/>
      <c r="F17" s="16"/>
      <c r="G17" s="16"/>
      <c r="H17" s="16"/>
    </row>
    <row r="18" spans="1:16">
      <c r="A18" s="1" t="s">
        <v>2192</v>
      </c>
    </row>
    <row r="19" spans="1:16">
      <c r="A19" s="1" t="s">
        <v>549</v>
      </c>
    </row>
    <row r="20" spans="1:16">
      <c r="A20" s="1" t="s">
        <v>3350</v>
      </c>
    </row>
    <row r="21" spans="1:16" ht="17" thickBot="1"/>
    <row r="22" spans="1:16" ht="17" thickBot="1">
      <c r="A22" s="49" t="s">
        <v>550</v>
      </c>
      <c r="B22" s="50"/>
      <c r="C22" s="50"/>
      <c r="D22" s="50"/>
      <c r="E22" s="50"/>
      <c r="F22" s="50"/>
      <c r="G22" s="50"/>
      <c r="H22" s="51"/>
      <c r="J22" s="497" t="s">
        <v>5243</v>
      </c>
      <c r="K22" s="497"/>
      <c r="L22" s="497"/>
      <c r="M22" s="497"/>
      <c r="N22" s="497"/>
      <c r="O22" s="497"/>
      <c r="P22" s="497"/>
    </row>
    <row r="23" spans="1:16">
      <c r="A23" s="1" t="s">
        <v>3351</v>
      </c>
    </row>
    <row r="24" spans="1:16">
      <c r="A24" s="1" t="s">
        <v>3352</v>
      </c>
    </row>
    <row r="26" spans="1:16">
      <c r="A26" s="4" t="s">
        <v>3353</v>
      </c>
    </row>
    <row r="28" spans="1:16">
      <c r="A28" s="3"/>
      <c r="D28" s="15" t="s">
        <v>224</v>
      </c>
      <c r="E28" s="15" t="s">
        <v>224</v>
      </c>
      <c r="G28" s="277" t="s">
        <v>2196</v>
      </c>
      <c r="H28" s="251"/>
      <c r="I28" s="252"/>
    </row>
    <row r="29" spans="1:16">
      <c r="A29" s="3"/>
      <c r="B29" s="15" t="s">
        <v>2190</v>
      </c>
      <c r="C29" s="15" t="s">
        <v>2191</v>
      </c>
      <c r="D29" s="15" t="s">
        <v>1902</v>
      </c>
      <c r="E29" s="15" t="s">
        <v>1901</v>
      </c>
      <c r="G29" s="280" t="s">
        <v>2197</v>
      </c>
      <c r="I29" s="281"/>
    </row>
    <row r="30" spans="1:16" ht="43">
      <c r="A30" s="3"/>
      <c r="B30" s="15" t="s">
        <v>35</v>
      </c>
      <c r="C30" s="15" t="s">
        <v>30</v>
      </c>
      <c r="D30" s="361" t="s">
        <v>3354</v>
      </c>
      <c r="E30" s="361" t="s">
        <v>3355</v>
      </c>
      <c r="G30" s="282" t="s">
        <v>2198</v>
      </c>
      <c r="H30" s="4"/>
      <c r="I30" s="281"/>
    </row>
    <row r="31" spans="1:16">
      <c r="A31" s="15" t="s">
        <v>2193</v>
      </c>
      <c r="B31" s="15">
        <v>600</v>
      </c>
      <c r="C31" s="15">
        <v>600</v>
      </c>
      <c r="D31" s="15">
        <f>C31/B31</f>
        <v>1</v>
      </c>
      <c r="E31" s="362">
        <f>1/D31</f>
        <v>1</v>
      </c>
      <c r="G31" s="280" t="s">
        <v>2199</v>
      </c>
      <c r="I31" s="281"/>
    </row>
    <row r="32" spans="1:16">
      <c r="A32" s="15" t="s">
        <v>574</v>
      </c>
      <c r="B32" s="15">
        <v>800</v>
      </c>
      <c r="C32" s="15">
        <v>400</v>
      </c>
      <c r="D32" s="362">
        <f>C32/B32</f>
        <v>0.5</v>
      </c>
      <c r="E32" s="15">
        <f>1/D32</f>
        <v>2</v>
      </c>
      <c r="G32" s="278" t="s">
        <v>2200</v>
      </c>
      <c r="H32" s="22"/>
      <c r="I32" s="254"/>
    </row>
    <row r="34" spans="1:10">
      <c r="A34" s="4" t="s">
        <v>2201</v>
      </c>
    </row>
    <row r="36" spans="1:10">
      <c r="A36" s="3"/>
      <c r="B36" s="3"/>
      <c r="C36" s="3" t="s">
        <v>551</v>
      </c>
      <c r="E36" s="3"/>
      <c r="F36" s="3"/>
      <c r="G36" s="3" t="s">
        <v>551</v>
      </c>
    </row>
    <row r="37" spans="1:10">
      <c r="A37" s="81" t="s">
        <v>2202</v>
      </c>
      <c r="B37" s="3"/>
      <c r="C37" s="3"/>
      <c r="E37" s="81" t="s">
        <v>553</v>
      </c>
      <c r="F37" s="3"/>
      <c r="G37" s="3"/>
      <c r="I37" s="1" t="s">
        <v>3356</v>
      </c>
    </row>
    <row r="38" spans="1:10">
      <c r="A38" s="3"/>
      <c r="B38" s="3"/>
      <c r="C38" s="3"/>
      <c r="E38" s="3"/>
      <c r="F38" s="3"/>
      <c r="G38" s="3"/>
      <c r="I38" s="1" t="s">
        <v>3357</v>
      </c>
    </row>
    <row r="39" spans="1:10">
      <c r="A39" s="3"/>
      <c r="B39" s="3"/>
      <c r="C39" s="3"/>
      <c r="E39" s="3"/>
      <c r="F39" s="3"/>
      <c r="G39" s="3"/>
      <c r="I39" s="1" t="s">
        <v>3358</v>
      </c>
    </row>
    <row r="40" spans="1:10">
      <c r="A40" s="3"/>
      <c r="B40" s="3"/>
      <c r="C40" s="3"/>
      <c r="E40" s="3"/>
      <c r="F40" s="3"/>
      <c r="G40" s="3"/>
      <c r="I40" s="1" t="s">
        <v>3359</v>
      </c>
    </row>
    <row r="41" spans="1:10">
      <c r="A41" s="3"/>
      <c r="B41" s="3"/>
      <c r="C41" s="3"/>
      <c r="E41" s="3"/>
      <c r="F41" s="3"/>
      <c r="G41" s="3"/>
    </row>
    <row r="42" spans="1:10">
      <c r="A42" s="3"/>
      <c r="B42" s="3"/>
      <c r="C42" s="3"/>
      <c r="E42" s="3"/>
      <c r="F42" s="3"/>
      <c r="G42" s="3"/>
      <c r="I42" s="1" t="s">
        <v>3360</v>
      </c>
    </row>
    <row r="43" spans="1:10">
      <c r="A43" s="3"/>
      <c r="B43" s="3"/>
      <c r="C43" s="3"/>
      <c r="E43" s="3"/>
      <c r="F43" s="3"/>
      <c r="G43" s="3"/>
      <c r="I43" s="1" t="s">
        <v>3361</v>
      </c>
    </row>
    <row r="44" spans="1:10">
      <c r="A44" s="3"/>
      <c r="B44" s="3"/>
      <c r="C44" s="3"/>
      <c r="E44" s="3"/>
      <c r="F44" s="3"/>
      <c r="G44" s="3"/>
      <c r="I44" s="1" t="s">
        <v>3362</v>
      </c>
    </row>
    <row r="45" spans="1:10">
      <c r="A45" s="3" t="s">
        <v>554</v>
      </c>
      <c r="B45" s="3"/>
      <c r="C45" s="3"/>
      <c r="E45" s="3" t="s">
        <v>554</v>
      </c>
      <c r="F45" s="3"/>
      <c r="G45" s="3"/>
      <c r="I45" s="1" t="s">
        <v>3363</v>
      </c>
    </row>
    <row r="46" spans="1:10">
      <c r="A46" s="3"/>
      <c r="B46" s="3"/>
      <c r="C46" s="3"/>
      <c r="E46" s="3"/>
      <c r="F46" s="3"/>
      <c r="G46" s="3"/>
      <c r="J46" s="1" t="s">
        <v>3364</v>
      </c>
    </row>
    <row r="47" spans="1:10">
      <c r="I47" s="1" t="s">
        <v>3365</v>
      </c>
    </row>
    <row r="48" spans="1:10">
      <c r="I48" s="1" t="s">
        <v>3366</v>
      </c>
    </row>
    <row r="49" spans="1:10">
      <c r="A49" s="1" t="s">
        <v>555</v>
      </c>
      <c r="J49" s="1" t="s">
        <v>3367</v>
      </c>
    </row>
    <row r="50" spans="1:10">
      <c r="A50" s="1" t="s">
        <v>556</v>
      </c>
      <c r="J50" s="1" t="s">
        <v>3368</v>
      </c>
    </row>
    <row r="51" spans="1:10">
      <c r="A51" s="1" t="s">
        <v>557</v>
      </c>
    </row>
    <row r="52" spans="1:10">
      <c r="A52" s="1" t="s">
        <v>558</v>
      </c>
    </row>
    <row r="53" spans="1:10">
      <c r="A53" s="1" t="s">
        <v>559</v>
      </c>
    </row>
    <row r="55" spans="1:10">
      <c r="A55" s="1" t="s">
        <v>560</v>
      </c>
    </row>
    <row r="56" spans="1:10">
      <c r="A56" s="1" t="s">
        <v>561</v>
      </c>
    </row>
    <row r="57" spans="1:10">
      <c r="A57" s="1" t="s">
        <v>562</v>
      </c>
    </row>
    <row r="58" spans="1:10" ht="17" thickBot="1"/>
    <row r="59" spans="1:10">
      <c r="A59" s="12" t="s">
        <v>2203</v>
      </c>
      <c r="B59" s="82"/>
      <c r="C59" s="82"/>
      <c r="D59" s="82"/>
      <c r="E59" s="82"/>
      <c r="F59" s="82"/>
      <c r="G59" s="82"/>
      <c r="H59" s="83"/>
    </row>
    <row r="60" spans="1:10" ht="17" thickBot="1">
      <c r="A60" s="52" t="s">
        <v>563</v>
      </c>
      <c r="B60" s="84"/>
      <c r="C60" s="84"/>
      <c r="D60" s="84"/>
      <c r="E60" s="84"/>
      <c r="F60" s="84"/>
      <c r="G60" s="84"/>
      <c r="H60" s="85"/>
    </row>
    <row r="62" spans="1:10">
      <c r="A62" s="4" t="s">
        <v>564</v>
      </c>
    </row>
    <row r="63" spans="1:10">
      <c r="A63" s="4" t="s">
        <v>565</v>
      </c>
    </row>
    <row r="65" spans="1:7">
      <c r="A65" s="3"/>
      <c r="B65" s="3"/>
      <c r="C65" s="3" t="s">
        <v>551</v>
      </c>
      <c r="E65" s="3"/>
      <c r="F65" s="3"/>
      <c r="G65" s="3" t="s">
        <v>551</v>
      </c>
    </row>
    <row r="66" spans="1:7">
      <c r="A66" s="81" t="s">
        <v>2202</v>
      </c>
      <c r="B66" s="3"/>
      <c r="C66" s="3"/>
      <c r="E66" s="81" t="s">
        <v>553</v>
      </c>
      <c r="F66" s="3"/>
      <c r="G66" s="3"/>
    </row>
    <row r="67" spans="1:7">
      <c r="A67" s="3"/>
      <c r="B67" s="3"/>
      <c r="C67" s="3"/>
      <c r="E67" s="3"/>
      <c r="F67" s="3"/>
      <c r="G67" s="3"/>
    </row>
    <row r="68" spans="1:7">
      <c r="A68" s="3"/>
      <c r="B68" s="3"/>
      <c r="C68" s="3"/>
      <c r="E68" s="3"/>
      <c r="F68" s="3"/>
      <c r="G68" s="3"/>
    </row>
    <row r="69" spans="1:7">
      <c r="A69" s="3"/>
      <c r="B69" s="3"/>
      <c r="C69" s="3"/>
      <c r="E69" s="3"/>
      <c r="F69" s="3"/>
      <c r="G69" s="3"/>
    </row>
    <row r="70" spans="1:7">
      <c r="A70" s="3"/>
      <c r="B70" s="3"/>
      <c r="C70" s="3"/>
      <c r="E70" s="3"/>
      <c r="F70" s="3"/>
      <c r="G70" s="3"/>
    </row>
    <row r="71" spans="1:7">
      <c r="A71" s="3"/>
      <c r="B71" s="3"/>
      <c r="C71" s="3"/>
      <c r="E71" s="3"/>
      <c r="F71" s="3"/>
      <c r="G71" s="3"/>
    </row>
    <row r="72" spans="1:7">
      <c r="A72" s="3"/>
      <c r="B72" s="3"/>
      <c r="C72" s="3"/>
      <c r="E72" s="3"/>
      <c r="F72" s="3"/>
      <c r="G72" s="3"/>
    </row>
    <row r="73" spans="1:7">
      <c r="A73" s="3"/>
      <c r="B73" s="3"/>
      <c r="C73" s="3"/>
      <c r="E73" s="3"/>
      <c r="F73" s="3"/>
      <c r="G73" s="3"/>
    </row>
    <row r="74" spans="1:7">
      <c r="A74" s="3" t="s">
        <v>554</v>
      </c>
      <c r="B74" s="3"/>
      <c r="C74" s="3"/>
      <c r="E74" s="3" t="s">
        <v>554</v>
      </c>
      <c r="F74" s="3"/>
      <c r="G74" s="3"/>
    </row>
    <row r="75" spans="1:7">
      <c r="A75" s="3"/>
      <c r="B75" s="3"/>
      <c r="C75" s="3"/>
      <c r="E75" s="3"/>
      <c r="F75" s="3"/>
      <c r="G75" s="3"/>
    </row>
    <row r="77" spans="1:7">
      <c r="A77" s="1" t="s">
        <v>566</v>
      </c>
      <c r="E77" s="1" t="s">
        <v>567</v>
      </c>
    </row>
    <row r="78" spans="1:7">
      <c r="A78" s="1" t="s">
        <v>568</v>
      </c>
      <c r="E78" s="1" t="s">
        <v>568</v>
      </c>
    </row>
    <row r="82" spans="1:8">
      <c r="A82" s="4" t="s">
        <v>569</v>
      </c>
    </row>
    <row r="83" spans="1:8">
      <c r="A83" s="4"/>
    </row>
    <row r="84" spans="1:8">
      <c r="A84" s="4" t="s">
        <v>570</v>
      </c>
      <c r="B84" s="1" t="s">
        <v>2204</v>
      </c>
    </row>
    <row r="85" spans="1:8">
      <c r="A85" s="4"/>
      <c r="B85" s="1" t="s">
        <v>571</v>
      </c>
    </row>
    <row r="86" spans="1:8" ht="17" thickBot="1"/>
    <row r="87" spans="1:8" ht="17" thickBot="1">
      <c r="A87" s="49" t="s">
        <v>572</v>
      </c>
      <c r="B87" s="73"/>
      <c r="C87" s="73"/>
      <c r="D87" s="73"/>
      <c r="E87" s="73"/>
      <c r="F87" s="73"/>
      <c r="G87" s="73"/>
      <c r="H87" s="74"/>
    </row>
    <row r="88" spans="1:8">
      <c r="A88" s="1" t="s">
        <v>3369</v>
      </c>
    </row>
    <row r="89" spans="1:8">
      <c r="A89" s="53" t="s">
        <v>3370</v>
      </c>
    </row>
    <row r="91" spans="1:8">
      <c r="A91" s="1" t="s">
        <v>573</v>
      </c>
    </row>
    <row r="93" spans="1:8">
      <c r="A93" s="3"/>
      <c r="B93" s="3"/>
      <c r="C93" s="3" t="s">
        <v>551</v>
      </c>
      <c r="E93" s="3"/>
      <c r="F93" s="3"/>
      <c r="G93" s="3" t="s">
        <v>551</v>
      </c>
    </row>
    <row r="94" spans="1:8">
      <c r="A94" s="81" t="s">
        <v>552</v>
      </c>
      <c r="B94" s="3"/>
      <c r="C94" s="3"/>
      <c r="E94" s="81" t="s">
        <v>553</v>
      </c>
      <c r="F94" s="3"/>
      <c r="G94" s="3"/>
    </row>
    <row r="95" spans="1:8">
      <c r="A95" s="3"/>
      <c r="B95" s="3"/>
      <c r="C95" s="3"/>
      <c r="E95" s="3"/>
      <c r="F95" s="3"/>
      <c r="G95" s="3"/>
    </row>
    <row r="96" spans="1:8">
      <c r="A96" s="3"/>
      <c r="B96" s="3"/>
      <c r="C96" s="3"/>
      <c r="E96" s="3"/>
      <c r="F96" s="3"/>
      <c r="G96" s="3"/>
    </row>
    <row r="97" spans="1:8">
      <c r="A97" s="3"/>
      <c r="B97" s="3"/>
      <c r="C97" s="3"/>
      <c r="E97" s="3"/>
      <c r="F97" s="3"/>
      <c r="G97" s="3"/>
    </row>
    <row r="98" spans="1:8">
      <c r="A98" s="3"/>
      <c r="B98" s="3"/>
      <c r="C98" s="3"/>
      <c r="E98" s="3"/>
      <c r="F98" s="3"/>
      <c r="G98" s="3"/>
    </row>
    <row r="99" spans="1:8">
      <c r="A99" s="3"/>
      <c r="B99" s="3"/>
      <c r="C99" s="3"/>
      <c r="E99" s="3"/>
      <c r="F99" s="3"/>
      <c r="G99" s="3"/>
    </row>
    <row r="100" spans="1:8">
      <c r="A100" s="3"/>
      <c r="B100" s="3"/>
      <c r="C100" s="3"/>
      <c r="E100" s="3"/>
      <c r="F100" s="3"/>
      <c r="G100" s="3"/>
    </row>
    <row r="101" spans="1:8">
      <c r="A101" s="3"/>
      <c r="B101" s="3"/>
      <c r="C101" s="3"/>
      <c r="E101" s="3"/>
      <c r="F101" s="3"/>
      <c r="G101" s="3"/>
    </row>
    <row r="102" spans="1:8">
      <c r="A102" s="3" t="s">
        <v>554</v>
      </c>
      <c r="B102" s="3"/>
      <c r="C102" s="3"/>
      <c r="E102" s="3" t="s">
        <v>554</v>
      </c>
      <c r="F102" s="3"/>
      <c r="G102" s="3"/>
    </row>
    <row r="103" spans="1:8">
      <c r="A103" s="3"/>
      <c r="B103" s="3"/>
      <c r="C103" s="3"/>
      <c r="E103" s="3"/>
      <c r="F103" s="3"/>
      <c r="G103" s="3"/>
    </row>
    <row r="105" spans="1:8" ht="23" customHeight="1"/>
    <row r="106" spans="1:8">
      <c r="A106" s="3"/>
      <c r="D106" s="15" t="s">
        <v>224</v>
      </c>
      <c r="E106" s="15" t="s">
        <v>224</v>
      </c>
    </row>
    <row r="107" spans="1:8">
      <c r="A107" s="3"/>
      <c r="B107" s="15" t="s">
        <v>2190</v>
      </c>
      <c r="C107" s="15" t="s">
        <v>2191</v>
      </c>
      <c r="D107" s="15" t="s">
        <v>1902</v>
      </c>
      <c r="E107" s="15" t="s">
        <v>1901</v>
      </c>
    </row>
    <row r="108" spans="1:8" ht="17" thickBot="1">
      <c r="A108" s="3"/>
      <c r="B108" s="15" t="s">
        <v>35</v>
      </c>
      <c r="C108" s="15" t="s">
        <v>30</v>
      </c>
      <c r="D108" s="273" t="s">
        <v>2194</v>
      </c>
      <c r="E108" s="273" t="s">
        <v>2195</v>
      </c>
      <c r="G108" s="4"/>
      <c r="H108" s="4"/>
    </row>
    <row r="109" spans="1:8">
      <c r="A109" s="15" t="s">
        <v>2193</v>
      </c>
      <c r="B109" s="15">
        <v>600</v>
      </c>
      <c r="C109" s="150">
        <v>600</v>
      </c>
      <c r="D109" s="283">
        <f>C109/B109</f>
        <v>1</v>
      </c>
      <c r="E109" s="285">
        <f>1/D109</f>
        <v>1</v>
      </c>
    </row>
    <row r="110" spans="1:8" ht="17" thickBot="1">
      <c r="A110" s="15" t="s">
        <v>574</v>
      </c>
      <c r="B110" s="15">
        <v>800</v>
      </c>
      <c r="C110" s="150">
        <v>400</v>
      </c>
      <c r="D110" s="284">
        <f>C110/B110</f>
        <v>0.5</v>
      </c>
      <c r="E110" s="286">
        <f>1/D110</f>
        <v>2</v>
      </c>
    </row>
    <row r="111" spans="1:8" ht="23" customHeight="1"/>
    <row r="112" spans="1:8">
      <c r="A112" s="1" t="s">
        <v>577</v>
      </c>
    </row>
    <row r="113" spans="1:8">
      <c r="A113" s="1" t="s">
        <v>578</v>
      </c>
    </row>
    <row r="115" spans="1:8">
      <c r="A115" s="1" t="s">
        <v>579</v>
      </c>
    </row>
    <row r="117" spans="1:8">
      <c r="A117" s="1" t="s">
        <v>580</v>
      </c>
    </row>
    <row r="119" spans="1:8">
      <c r="A119" s="1" t="s">
        <v>581</v>
      </c>
    </row>
    <row r="121" spans="1:8">
      <c r="A121" s="1" t="s">
        <v>582</v>
      </c>
    </row>
    <row r="122" spans="1:8" ht="17" thickBot="1"/>
    <row r="123" spans="1:8" ht="17" thickBot="1">
      <c r="A123" s="49" t="s">
        <v>3371</v>
      </c>
      <c r="B123" s="73"/>
      <c r="C123" s="73"/>
      <c r="D123" s="73"/>
      <c r="E123" s="73"/>
      <c r="F123" s="73"/>
      <c r="G123" s="73"/>
      <c r="H123" s="74"/>
    </row>
    <row r="124" spans="1:8">
      <c r="A124" s="4"/>
      <c r="B124" s="4"/>
      <c r="C124" s="4"/>
      <c r="D124" s="4"/>
      <c r="E124" s="4"/>
      <c r="F124" s="4"/>
      <c r="G124" s="4"/>
      <c r="H124" s="4"/>
    </row>
    <row r="125" spans="1:8">
      <c r="A125" s="3"/>
      <c r="D125" s="15" t="s">
        <v>224</v>
      </c>
      <c r="E125" s="15" t="s">
        <v>224</v>
      </c>
      <c r="F125" s="4"/>
      <c r="G125" s="4" t="s">
        <v>2205</v>
      </c>
      <c r="H125" s="4"/>
    </row>
    <row r="126" spans="1:8">
      <c r="A126" s="3"/>
      <c r="B126" s="15" t="s">
        <v>2190</v>
      </c>
      <c r="C126" s="15" t="s">
        <v>2191</v>
      </c>
      <c r="D126" s="15" t="s">
        <v>1902</v>
      </c>
      <c r="E126" s="15" t="s">
        <v>1901</v>
      </c>
      <c r="F126" s="4"/>
      <c r="G126" s="4" t="s">
        <v>2206</v>
      </c>
      <c r="H126" s="4"/>
    </row>
    <row r="127" spans="1:8" ht="17" thickBot="1">
      <c r="A127" s="3"/>
      <c r="B127" s="15" t="s">
        <v>35</v>
      </c>
      <c r="C127" s="15" t="s">
        <v>30</v>
      </c>
      <c r="D127" s="273" t="s">
        <v>2194</v>
      </c>
      <c r="E127" s="273" t="s">
        <v>2195</v>
      </c>
      <c r="F127" s="4"/>
      <c r="G127" s="4" t="s">
        <v>2207</v>
      </c>
      <c r="H127" s="4"/>
    </row>
    <row r="128" spans="1:8">
      <c r="A128" s="15" t="s">
        <v>2193</v>
      </c>
      <c r="B128" s="15">
        <v>600</v>
      </c>
      <c r="C128" s="150">
        <v>600</v>
      </c>
      <c r="D128" s="283">
        <f>C128/B128</f>
        <v>1</v>
      </c>
      <c r="E128" s="285">
        <f>1/D128</f>
        <v>1</v>
      </c>
      <c r="F128" s="4"/>
      <c r="G128" s="4" t="s">
        <v>2208</v>
      </c>
      <c r="H128" s="4"/>
    </row>
    <row r="129" spans="1:9" ht="17" thickBot="1">
      <c r="A129" s="15" t="s">
        <v>574</v>
      </c>
      <c r="B129" s="15">
        <v>800</v>
      </c>
      <c r="C129" s="150">
        <v>400</v>
      </c>
      <c r="D129" s="284">
        <f>C129/B129</f>
        <v>0.5</v>
      </c>
      <c r="E129" s="286">
        <f>1/D129</f>
        <v>2</v>
      </c>
      <c r="F129" s="4"/>
      <c r="G129" s="4" t="s">
        <v>2209</v>
      </c>
      <c r="H129" s="4"/>
    </row>
    <row r="130" spans="1:9">
      <c r="A130" s="4"/>
      <c r="B130" s="4"/>
      <c r="C130" s="4"/>
      <c r="D130" s="4"/>
      <c r="E130" s="4"/>
      <c r="F130" s="4"/>
      <c r="G130" s="4"/>
      <c r="H130" s="4"/>
    </row>
    <row r="131" spans="1:9">
      <c r="A131" s="1" t="s">
        <v>583</v>
      </c>
    </row>
    <row r="132" spans="1:9">
      <c r="A132" s="1" t="s">
        <v>584</v>
      </c>
    </row>
    <row r="133" spans="1:9">
      <c r="I133" s="1" t="s">
        <v>3373</v>
      </c>
    </row>
    <row r="134" spans="1:9">
      <c r="A134" s="3"/>
      <c r="B134" s="3"/>
      <c r="C134" s="3" t="s">
        <v>551</v>
      </c>
      <c r="E134" s="3"/>
      <c r="F134" s="3"/>
      <c r="G134" s="3" t="s">
        <v>551</v>
      </c>
      <c r="I134" s="1" t="s">
        <v>3372</v>
      </c>
    </row>
    <row r="135" spans="1:9">
      <c r="A135" s="81" t="s">
        <v>2202</v>
      </c>
      <c r="B135" s="3"/>
      <c r="C135" s="3"/>
      <c r="E135" s="81" t="s">
        <v>553</v>
      </c>
      <c r="F135" s="3"/>
      <c r="G135" s="3"/>
    </row>
    <row r="136" spans="1:9">
      <c r="A136" s="3"/>
      <c r="B136" s="3"/>
      <c r="C136" s="3"/>
      <c r="E136" s="3"/>
      <c r="F136" s="3"/>
      <c r="G136" s="3"/>
    </row>
    <row r="137" spans="1:9">
      <c r="A137" s="3"/>
      <c r="B137" s="3"/>
      <c r="C137" s="3"/>
      <c r="E137" s="3"/>
      <c r="F137" s="3"/>
      <c r="G137" s="3"/>
    </row>
    <row r="138" spans="1:9">
      <c r="A138" s="3" t="s">
        <v>2210</v>
      </c>
      <c r="B138" s="3"/>
      <c r="C138" s="3"/>
      <c r="E138" s="3" t="s">
        <v>2212</v>
      </c>
      <c r="F138" s="3"/>
      <c r="G138" s="3"/>
    </row>
    <row r="139" spans="1:9">
      <c r="A139" s="3" t="s">
        <v>2211</v>
      </c>
      <c r="B139" s="3"/>
      <c r="C139" s="3"/>
      <c r="E139" s="3" t="s">
        <v>2213</v>
      </c>
      <c r="F139" s="3"/>
      <c r="G139" s="3"/>
    </row>
    <row r="140" spans="1:9">
      <c r="A140" s="3"/>
      <c r="B140" s="3"/>
      <c r="C140" s="3"/>
      <c r="E140" s="3"/>
      <c r="F140" s="3"/>
      <c r="G140" s="3"/>
    </row>
    <row r="141" spans="1:9">
      <c r="A141" s="3"/>
      <c r="B141" s="3"/>
      <c r="C141" s="3"/>
      <c r="E141" s="3"/>
      <c r="F141" s="3"/>
      <c r="G141" s="3"/>
    </row>
    <row r="142" spans="1:9">
      <c r="A142" s="3"/>
      <c r="B142" s="3"/>
      <c r="C142" s="3"/>
      <c r="E142" s="3"/>
      <c r="F142" s="3"/>
      <c r="G142" s="3"/>
    </row>
    <row r="143" spans="1:9">
      <c r="A143" s="3" t="s">
        <v>554</v>
      </c>
      <c r="B143" s="3"/>
      <c r="C143" s="3"/>
      <c r="E143" s="3" t="s">
        <v>554</v>
      </c>
      <c r="F143" s="3"/>
      <c r="G143" s="3"/>
    </row>
    <row r="144" spans="1:9">
      <c r="A144" s="3"/>
      <c r="B144" s="3"/>
      <c r="C144" s="3"/>
      <c r="E144" s="3"/>
      <c r="F144" s="3"/>
      <c r="G144" s="3"/>
    </row>
    <row r="146" spans="1:11" ht="17" thickBot="1"/>
    <row r="147" spans="1:11" ht="17" thickBot="1">
      <c r="A147" s="49" t="s">
        <v>585</v>
      </c>
      <c r="B147" s="73"/>
      <c r="C147" s="73"/>
      <c r="D147" s="73"/>
      <c r="E147" s="73"/>
      <c r="F147" s="73"/>
      <c r="G147" s="73"/>
      <c r="H147" s="74"/>
    </row>
    <row r="148" spans="1:11">
      <c r="A148" s="1" t="s">
        <v>3374</v>
      </c>
    </row>
    <row r="149" spans="1:11">
      <c r="A149" s="1" t="s">
        <v>3375</v>
      </c>
    </row>
    <row r="150" spans="1:11">
      <c r="A150" s="1" t="s">
        <v>3376</v>
      </c>
    </row>
    <row r="152" spans="1:11">
      <c r="A152" s="3"/>
      <c r="D152" s="15" t="s">
        <v>224</v>
      </c>
      <c r="E152" s="15" t="s">
        <v>224</v>
      </c>
      <c r="H152" s="4" t="s">
        <v>3380</v>
      </c>
    </row>
    <row r="153" spans="1:11">
      <c r="A153" s="3"/>
      <c r="B153" s="15" t="s">
        <v>2190</v>
      </c>
      <c r="C153" s="15" t="s">
        <v>2191</v>
      </c>
      <c r="D153" s="15" t="s">
        <v>1902</v>
      </c>
      <c r="E153" s="15" t="s">
        <v>1901</v>
      </c>
      <c r="H153" s="1" t="s">
        <v>3377</v>
      </c>
    </row>
    <row r="154" spans="1:11" ht="17" thickBot="1">
      <c r="A154" s="3"/>
      <c r="B154" s="15" t="s">
        <v>35</v>
      </c>
      <c r="C154" s="15" t="s">
        <v>30</v>
      </c>
      <c r="D154" s="273" t="s">
        <v>2194</v>
      </c>
      <c r="E154" s="273" t="s">
        <v>2195</v>
      </c>
      <c r="H154" s="1" t="s">
        <v>3378</v>
      </c>
    </row>
    <row r="155" spans="1:11">
      <c r="A155" s="15" t="s">
        <v>2193</v>
      </c>
      <c r="B155" s="15">
        <v>600</v>
      </c>
      <c r="C155" s="150">
        <v>600</v>
      </c>
      <c r="D155" s="283">
        <f>C155/B155</f>
        <v>1</v>
      </c>
      <c r="E155" s="285">
        <f>1/D155</f>
        <v>1</v>
      </c>
      <c r="H155" s="4" t="s">
        <v>3379</v>
      </c>
    </row>
    <row r="156" spans="1:11" ht="17" thickBot="1">
      <c r="A156" s="15" t="s">
        <v>574</v>
      </c>
      <c r="B156" s="15">
        <v>800</v>
      </c>
      <c r="C156" s="150">
        <v>400</v>
      </c>
      <c r="D156" s="284">
        <f>C156/B156</f>
        <v>0.5</v>
      </c>
      <c r="E156" s="286">
        <f>1/D156</f>
        <v>2</v>
      </c>
    </row>
    <row r="159" spans="1:11">
      <c r="A159" s="1" t="s">
        <v>2216</v>
      </c>
      <c r="D159" s="1" t="s">
        <v>2214</v>
      </c>
      <c r="F159" s="1" t="s">
        <v>2217</v>
      </c>
      <c r="I159" s="1" t="s">
        <v>2214</v>
      </c>
    </row>
    <row r="160" spans="1:11">
      <c r="A160" s="1" t="s">
        <v>2222</v>
      </c>
      <c r="K160" s="1" t="s">
        <v>3381</v>
      </c>
    </row>
    <row r="161" spans="1:11">
      <c r="A161" s="1" t="s">
        <v>2218</v>
      </c>
      <c r="K161" s="1" t="s">
        <v>3382</v>
      </c>
    </row>
    <row r="162" spans="1:11">
      <c r="B162" s="1" t="s">
        <v>2219</v>
      </c>
      <c r="F162" s="1" t="s">
        <v>2221</v>
      </c>
      <c r="K162" s="1" t="s">
        <v>3383</v>
      </c>
    </row>
    <row r="163" spans="1:11">
      <c r="A163" s="1" t="s">
        <v>2220</v>
      </c>
      <c r="F163" s="1" t="s">
        <v>2223</v>
      </c>
      <c r="K163" s="1" t="s">
        <v>3384</v>
      </c>
    </row>
    <row r="164" spans="1:11">
      <c r="F164" s="1" t="s">
        <v>2224</v>
      </c>
      <c r="K164" s="1" t="s">
        <v>3385</v>
      </c>
    </row>
    <row r="165" spans="1:11">
      <c r="F165" s="1" t="s">
        <v>2225</v>
      </c>
      <c r="K165" s="1" t="s">
        <v>3386</v>
      </c>
    </row>
    <row r="166" spans="1:11">
      <c r="F166" s="1" t="s">
        <v>2220</v>
      </c>
    </row>
    <row r="168" spans="1:11">
      <c r="A168" s="1" t="s">
        <v>2215</v>
      </c>
      <c r="F168" s="1" t="s">
        <v>2215</v>
      </c>
    </row>
    <row r="172" spans="1:11">
      <c r="A172" s="1" t="s">
        <v>586</v>
      </c>
      <c r="C172" s="1">
        <v>600</v>
      </c>
      <c r="D172" s="1" t="s">
        <v>587</v>
      </c>
    </row>
    <row r="173" spans="1:11">
      <c r="A173" s="1" t="s">
        <v>588</v>
      </c>
      <c r="I173" s="1" t="s">
        <v>589</v>
      </c>
    </row>
    <row r="175" spans="1:11">
      <c r="A175" s="1" t="s">
        <v>590</v>
      </c>
      <c r="C175" s="1">
        <v>800</v>
      </c>
      <c r="D175" s="1" t="s">
        <v>591</v>
      </c>
      <c r="H175" s="1" t="s">
        <v>592</v>
      </c>
    </row>
    <row r="176" spans="1:11">
      <c r="A176" s="1" t="s">
        <v>593</v>
      </c>
    </row>
    <row r="177" spans="1:8">
      <c r="F177" s="87">
        <f>800/1.5</f>
        <v>533.33333333333337</v>
      </c>
      <c r="H177" s="1" t="s">
        <v>594</v>
      </c>
    </row>
    <row r="179" spans="1:8">
      <c r="A179" s="3"/>
      <c r="B179" s="3"/>
      <c r="C179" s="3" t="s">
        <v>551</v>
      </c>
      <c r="E179" s="3"/>
      <c r="F179" s="3"/>
      <c r="G179" s="3" t="s">
        <v>551</v>
      </c>
    </row>
    <row r="180" spans="1:8">
      <c r="A180" s="81" t="s">
        <v>552</v>
      </c>
      <c r="B180" s="3"/>
      <c r="C180" s="3"/>
      <c r="E180" s="81" t="s">
        <v>553</v>
      </c>
      <c r="F180" s="3"/>
      <c r="G180" s="3"/>
    </row>
    <row r="181" spans="1:8">
      <c r="A181" s="3" t="s">
        <v>595</v>
      </c>
      <c r="B181" s="3"/>
      <c r="C181" s="3"/>
      <c r="E181" s="3" t="s">
        <v>595</v>
      </c>
      <c r="F181" s="3"/>
      <c r="G181" s="3"/>
    </row>
    <row r="182" spans="1:8">
      <c r="A182" s="17"/>
      <c r="B182" s="3"/>
      <c r="C182" s="3"/>
      <c r="E182" s="3"/>
      <c r="F182" s="3"/>
      <c r="G182" s="3"/>
    </row>
    <row r="183" spans="1:8">
      <c r="A183" s="43" t="s">
        <v>596</v>
      </c>
      <c r="B183" s="3"/>
      <c r="C183" s="3"/>
      <c r="E183" s="43" t="s">
        <v>596</v>
      </c>
      <c r="F183" s="3"/>
      <c r="G183" s="3"/>
    </row>
    <row r="184" spans="1:8">
      <c r="A184" s="88" t="s">
        <v>597</v>
      </c>
      <c r="B184" s="3"/>
      <c r="C184" s="3"/>
      <c r="E184" s="88" t="s">
        <v>598</v>
      </c>
      <c r="F184" s="3"/>
      <c r="G184" s="3"/>
    </row>
    <row r="185" spans="1:8">
      <c r="A185" s="3"/>
      <c r="B185" s="3"/>
      <c r="C185" s="3"/>
      <c r="E185" s="3"/>
      <c r="F185" s="3"/>
      <c r="G185" s="3"/>
    </row>
    <row r="186" spans="1:8">
      <c r="A186" s="3"/>
      <c r="B186" s="3"/>
      <c r="C186" s="3"/>
      <c r="E186" s="3"/>
      <c r="F186" s="3"/>
      <c r="G186" s="3"/>
    </row>
    <row r="187" spans="1:8">
      <c r="A187" s="3"/>
      <c r="B187" s="3"/>
      <c r="C187" s="3"/>
      <c r="E187" s="3"/>
      <c r="F187" s="3"/>
      <c r="G187" s="3"/>
    </row>
    <row r="188" spans="1:8">
      <c r="A188" s="3" t="s">
        <v>554</v>
      </c>
      <c r="B188" s="3"/>
      <c r="C188" s="3"/>
      <c r="E188" s="3" t="s">
        <v>554</v>
      </c>
      <c r="F188" s="3"/>
      <c r="G188" s="3"/>
    </row>
    <row r="189" spans="1:8">
      <c r="A189" s="3"/>
      <c r="B189" s="3"/>
      <c r="C189" s="3"/>
      <c r="E189" s="3"/>
      <c r="F189" s="3"/>
      <c r="G189" s="3"/>
    </row>
    <row r="192" spans="1:8">
      <c r="A192" s="1" t="s">
        <v>599</v>
      </c>
      <c r="E192" s="1" t="s">
        <v>600</v>
      </c>
    </row>
    <row r="197" spans="1:8" ht="17" thickBot="1"/>
    <row r="198" spans="1:8" ht="17" thickBot="1">
      <c r="A198" s="49" t="s">
        <v>601</v>
      </c>
      <c r="B198" s="73"/>
      <c r="C198" s="73"/>
      <c r="D198" s="73"/>
      <c r="E198" s="73"/>
      <c r="F198" s="73"/>
      <c r="G198" s="73"/>
      <c r="H198" s="74"/>
    </row>
    <row r="199" spans="1:8">
      <c r="A199" s="1" t="s">
        <v>3387</v>
      </c>
    </row>
    <row r="200" spans="1:8">
      <c r="A200" s="1" t="s">
        <v>3388</v>
      </c>
    </row>
    <row r="201" spans="1:8">
      <c r="A201" s="1" t="s">
        <v>3389</v>
      </c>
    </row>
    <row r="203" spans="1:8">
      <c r="A203" s="3"/>
      <c r="D203" s="15" t="s">
        <v>224</v>
      </c>
      <c r="E203" s="15" t="s">
        <v>224</v>
      </c>
    </row>
    <row r="204" spans="1:8">
      <c r="A204" s="3"/>
      <c r="B204" s="15" t="s">
        <v>2190</v>
      </c>
      <c r="C204" s="15" t="s">
        <v>2191</v>
      </c>
      <c r="D204" s="15" t="s">
        <v>1902</v>
      </c>
      <c r="E204" s="15" t="s">
        <v>1901</v>
      </c>
    </row>
    <row r="205" spans="1:8" ht="17" thickBot="1">
      <c r="A205" s="3"/>
      <c r="B205" s="15" t="s">
        <v>35</v>
      </c>
      <c r="C205" s="15" t="s">
        <v>30</v>
      </c>
      <c r="D205" s="273" t="s">
        <v>2194</v>
      </c>
      <c r="E205" s="273" t="s">
        <v>2195</v>
      </c>
    </row>
    <row r="206" spans="1:8">
      <c r="A206" s="15" t="s">
        <v>2193</v>
      </c>
      <c r="B206" s="15">
        <v>600</v>
      </c>
      <c r="C206" s="150">
        <v>600</v>
      </c>
      <c r="D206" s="283">
        <f>C206/B206</f>
        <v>1</v>
      </c>
      <c r="E206" s="285">
        <f>1/D206</f>
        <v>1</v>
      </c>
    </row>
    <row r="207" spans="1:8" ht="17" thickBot="1">
      <c r="A207" s="15" t="s">
        <v>574</v>
      </c>
      <c r="B207" s="15">
        <v>800</v>
      </c>
      <c r="C207" s="150">
        <v>400</v>
      </c>
      <c r="D207" s="284">
        <f>C207/B207</f>
        <v>0.5</v>
      </c>
      <c r="E207" s="286">
        <f>1/D207</f>
        <v>2</v>
      </c>
    </row>
    <row r="210" spans="1:9">
      <c r="A210" s="1" t="s">
        <v>2216</v>
      </c>
      <c r="D210" s="1" t="s">
        <v>2214</v>
      </c>
      <c r="F210" s="1" t="s">
        <v>2217</v>
      </c>
      <c r="I210" s="1" t="s">
        <v>2214</v>
      </c>
    </row>
    <row r="219" spans="1:9">
      <c r="A219" s="1" t="s">
        <v>2215</v>
      </c>
      <c r="F219" s="1" t="s">
        <v>2215</v>
      </c>
    </row>
    <row r="222" spans="1:9">
      <c r="F222" s="1" t="s">
        <v>2226</v>
      </c>
    </row>
    <row r="223" spans="1:9">
      <c r="I223" s="3" t="s">
        <v>2227</v>
      </c>
    </row>
    <row r="224" spans="1:9">
      <c r="I224" s="3" t="s">
        <v>2228</v>
      </c>
    </row>
    <row r="226" spans="1:9" ht="17" thickBot="1">
      <c r="F226" s="1" t="s">
        <v>2229</v>
      </c>
    </row>
    <row r="227" spans="1:9" ht="17" thickBot="1">
      <c r="B227" s="5" t="s">
        <v>2237</v>
      </c>
      <c r="C227" s="6"/>
      <c r="D227" s="7"/>
      <c r="F227" s="72" t="s">
        <v>2230</v>
      </c>
      <c r="G227" s="50"/>
      <c r="H227" s="38" t="s">
        <v>2231</v>
      </c>
    </row>
    <row r="228" spans="1:9">
      <c r="B228" s="8" t="s">
        <v>2238</v>
      </c>
      <c r="D228" s="9"/>
      <c r="F228" s="67" t="s">
        <v>2232</v>
      </c>
      <c r="G228" s="67"/>
      <c r="H228" s="26" t="s">
        <v>2228</v>
      </c>
    </row>
    <row r="229" spans="1:9">
      <c r="B229" s="8" t="s">
        <v>2239</v>
      </c>
      <c r="D229" s="9"/>
      <c r="F229" s="1" t="s">
        <v>2233</v>
      </c>
      <c r="H229" s="3" t="s">
        <v>2234</v>
      </c>
    </row>
    <row r="230" spans="1:9">
      <c r="B230" s="8" t="s">
        <v>2240</v>
      </c>
      <c r="D230" s="9"/>
      <c r="F230" s="67" t="s">
        <v>2236</v>
      </c>
      <c r="G230" s="67"/>
      <c r="H230" s="26" t="s">
        <v>2227</v>
      </c>
      <c r="I230" s="1" t="s">
        <v>2235</v>
      </c>
    </row>
    <row r="231" spans="1:9" ht="17" thickBot="1">
      <c r="B231" s="10" t="s">
        <v>2241</v>
      </c>
      <c r="C231" s="11"/>
      <c r="D231" s="13"/>
    </row>
    <row r="234" spans="1:9" ht="28">
      <c r="A234" s="287" t="s">
        <v>2242</v>
      </c>
    </row>
    <row r="236" spans="1:9">
      <c r="A236" s="1" t="s">
        <v>602</v>
      </c>
    </row>
    <row r="237" spans="1:9">
      <c r="A237" s="1" t="s">
        <v>603</v>
      </c>
    </row>
    <row r="238" spans="1:9">
      <c r="A238" s="1" t="s">
        <v>604</v>
      </c>
      <c r="I238" s="1" t="s">
        <v>605</v>
      </c>
    </row>
    <row r="239" spans="1:9">
      <c r="A239" s="1" t="s">
        <v>606</v>
      </c>
    </row>
    <row r="241" spans="1:4">
      <c r="A241" s="1" t="s">
        <v>607</v>
      </c>
      <c r="B241" s="1" t="s">
        <v>608</v>
      </c>
    </row>
    <row r="242" spans="1:4">
      <c r="C242" s="1" t="s">
        <v>609</v>
      </c>
    </row>
    <row r="243" spans="1:4">
      <c r="C243" s="1" t="s">
        <v>610</v>
      </c>
    </row>
    <row r="245" spans="1:4">
      <c r="B245" s="1" t="s">
        <v>611</v>
      </c>
    </row>
    <row r="246" spans="1:4">
      <c r="C246" s="1">
        <v>300</v>
      </c>
      <c r="D246" s="1" t="s">
        <v>612</v>
      </c>
    </row>
    <row r="248" spans="1:4">
      <c r="A248" s="1" t="s">
        <v>613</v>
      </c>
    </row>
    <row r="249" spans="1:4">
      <c r="A249" s="1" t="s">
        <v>614</v>
      </c>
    </row>
    <row r="251" spans="1:4">
      <c r="B251" s="1" t="s">
        <v>615</v>
      </c>
    </row>
    <row r="252" spans="1:4">
      <c r="C252" s="1" t="s">
        <v>616</v>
      </c>
    </row>
    <row r="253" spans="1:4">
      <c r="C253" s="1" t="s">
        <v>617</v>
      </c>
    </row>
    <row r="255" spans="1:4">
      <c r="B255" s="1" t="s">
        <v>618</v>
      </c>
      <c r="C255" s="1">
        <v>500</v>
      </c>
      <c r="D255" s="1" t="s">
        <v>619</v>
      </c>
    </row>
    <row r="256" spans="1:4">
      <c r="C256" s="1">
        <v>200</v>
      </c>
      <c r="D256" s="1" t="s">
        <v>620</v>
      </c>
    </row>
    <row r="258" spans="1:7">
      <c r="A258" s="3"/>
      <c r="B258" s="3"/>
      <c r="C258" s="3" t="s">
        <v>551</v>
      </c>
      <c r="E258" s="3"/>
      <c r="F258" s="3"/>
      <c r="G258" s="3" t="s">
        <v>551</v>
      </c>
    </row>
    <row r="259" spans="1:7">
      <c r="A259" s="81" t="s">
        <v>552</v>
      </c>
      <c r="B259" s="3"/>
      <c r="C259" s="3"/>
      <c r="E259" s="81" t="s">
        <v>553</v>
      </c>
      <c r="F259" s="3"/>
      <c r="G259" s="3"/>
    </row>
    <row r="260" spans="1:7">
      <c r="A260" s="3" t="s">
        <v>621</v>
      </c>
      <c r="B260" s="3"/>
      <c r="C260" s="3"/>
      <c r="E260" s="3" t="s">
        <v>621</v>
      </c>
      <c r="F260" s="3"/>
      <c r="G260" s="3"/>
    </row>
    <row r="261" spans="1:7">
      <c r="A261" s="17"/>
      <c r="B261" s="3"/>
      <c r="C261" s="3"/>
      <c r="E261" s="3"/>
      <c r="F261" s="3"/>
      <c r="G261" s="3"/>
    </row>
    <row r="262" spans="1:7">
      <c r="A262" s="3"/>
      <c r="B262" s="3"/>
      <c r="C262" s="3"/>
      <c r="E262" s="3"/>
      <c r="F262" s="3"/>
      <c r="G262" s="3"/>
    </row>
    <row r="263" spans="1:7">
      <c r="A263" s="3"/>
      <c r="B263" s="3"/>
      <c r="C263" s="3"/>
      <c r="D263" s="89" t="s">
        <v>622</v>
      </c>
      <c r="E263" s="3"/>
      <c r="F263" s="3"/>
      <c r="G263" s="3"/>
    </row>
    <row r="264" spans="1:7">
      <c r="A264" s="3"/>
      <c r="B264" s="3"/>
      <c r="C264" s="3"/>
      <c r="D264" s="89" t="s">
        <v>623</v>
      </c>
      <c r="E264" s="3"/>
      <c r="F264" s="3"/>
      <c r="G264" s="3"/>
    </row>
    <row r="265" spans="1:7">
      <c r="A265" s="3"/>
      <c r="B265" s="3"/>
      <c r="C265" s="3"/>
      <c r="E265" s="3"/>
      <c r="F265" s="3"/>
      <c r="G265" s="3"/>
    </row>
    <row r="266" spans="1:7">
      <c r="A266" s="3"/>
      <c r="B266" s="3"/>
      <c r="C266" s="3"/>
      <c r="E266" s="3"/>
      <c r="F266" s="3"/>
      <c r="G266" s="3"/>
    </row>
    <row r="267" spans="1:7">
      <c r="A267" s="3" t="s">
        <v>554</v>
      </c>
      <c r="B267" s="3"/>
      <c r="C267" s="3"/>
      <c r="E267" s="3" t="s">
        <v>554</v>
      </c>
      <c r="F267" s="3"/>
      <c r="G267" s="3"/>
    </row>
    <row r="268" spans="1:7">
      <c r="A268" s="3"/>
      <c r="B268" s="3"/>
      <c r="C268" s="3"/>
      <c r="E268" s="3"/>
      <c r="F268" s="3"/>
      <c r="G268" s="3"/>
    </row>
    <row r="276" spans="1:8">
      <c r="A276" s="1" t="s">
        <v>624</v>
      </c>
    </row>
    <row r="277" spans="1:8">
      <c r="B277" s="86"/>
      <c r="C277" s="86" t="s">
        <v>625</v>
      </c>
      <c r="D277" s="86" t="s">
        <v>574</v>
      </c>
    </row>
    <row r="278" spans="1:8">
      <c r="B278" s="91" t="s">
        <v>626</v>
      </c>
      <c r="C278" s="91">
        <v>0</v>
      </c>
      <c r="D278" s="91">
        <v>800</v>
      </c>
      <c r="F278" s="1" t="s">
        <v>627</v>
      </c>
    </row>
    <row r="279" spans="1:8">
      <c r="B279" s="91" t="s">
        <v>628</v>
      </c>
      <c r="C279" s="91">
        <v>600</v>
      </c>
      <c r="D279" s="91">
        <v>0</v>
      </c>
      <c r="F279" s="1" t="s">
        <v>629</v>
      </c>
    </row>
    <row r="280" spans="1:8">
      <c r="B280" s="90" t="s">
        <v>630</v>
      </c>
      <c r="C280" s="90">
        <v>0</v>
      </c>
      <c r="D280" s="90">
        <v>300</v>
      </c>
      <c r="F280" s="1" t="s">
        <v>631</v>
      </c>
    </row>
    <row r="281" spans="1:8">
      <c r="B281" s="90" t="s">
        <v>632</v>
      </c>
      <c r="C281" s="90">
        <v>200</v>
      </c>
      <c r="D281" s="90">
        <v>0</v>
      </c>
      <c r="F281" s="1" t="s">
        <v>633</v>
      </c>
    </row>
    <row r="282" spans="1:8">
      <c r="B282" s="90" t="s">
        <v>634</v>
      </c>
      <c r="C282" s="90">
        <v>300</v>
      </c>
      <c r="D282" s="90">
        <v>0</v>
      </c>
      <c r="F282" s="1" t="s">
        <v>635</v>
      </c>
    </row>
    <row r="283" spans="1:8">
      <c r="B283" s="90" t="s">
        <v>636</v>
      </c>
      <c r="C283" s="90">
        <v>0</v>
      </c>
      <c r="D283" s="90">
        <v>200</v>
      </c>
      <c r="F283" s="1" t="s">
        <v>637</v>
      </c>
    </row>
    <row r="284" spans="1:8">
      <c r="B284" s="86" t="s">
        <v>638</v>
      </c>
      <c r="C284" s="86">
        <v>300</v>
      </c>
      <c r="D284" s="86">
        <v>500</v>
      </c>
      <c r="F284" s="1" t="s">
        <v>639</v>
      </c>
    </row>
    <row r="285" spans="1:8">
      <c r="B285" s="86" t="s">
        <v>640</v>
      </c>
      <c r="C285" s="86">
        <v>400</v>
      </c>
      <c r="D285" s="86">
        <v>200</v>
      </c>
      <c r="F285" s="1" t="s">
        <v>641</v>
      </c>
    </row>
    <row r="287" spans="1:8">
      <c r="A287" s="16" t="s">
        <v>2243</v>
      </c>
      <c r="B287" s="16"/>
      <c r="C287" s="16"/>
      <c r="D287" s="16"/>
      <c r="E287" s="16"/>
      <c r="F287" s="16"/>
      <c r="G287" s="16"/>
      <c r="H287" s="16"/>
    </row>
    <row r="288" spans="1:8">
      <c r="A288" s="1" t="s">
        <v>642</v>
      </c>
    </row>
    <row r="289" spans="1:1">
      <c r="A289" s="1" t="s">
        <v>643</v>
      </c>
    </row>
    <row r="290" spans="1:1">
      <c r="A290" s="1" t="s">
        <v>644</v>
      </c>
    </row>
    <row r="291" spans="1:1">
      <c r="A291" s="1" t="s">
        <v>645</v>
      </c>
    </row>
    <row r="293" spans="1:1">
      <c r="A293" s="1" t="s">
        <v>646</v>
      </c>
    </row>
    <row r="295" spans="1:1">
      <c r="A295" s="1" t="s">
        <v>2250</v>
      </c>
    </row>
    <row r="296" spans="1:1">
      <c r="A296" s="1" t="s">
        <v>647</v>
      </c>
    </row>
    <row r="298" spans="1:1">
      <c r="A298" s="1" t="s">
        <v>105</v>
      </c>
    </row>
    <row r="299" spans="1:1">
      <c r="A299" s="1" t="s">
        <v>648</v>
      </c>
    </row>
    <row r="300" spans="1:1">
      <c r="A300" s="1" t="s">
        <v>649</v>
      </c>
    </row>
    <row r="301" spans="1:1">
      <c r="A301" s="1" t="s">
        <v>650</v>
      </c>
    </row>
    <row r="302" spans="1:1">
      <c r="A302" s="1" t="s">
        <v>651</v>
      </c>
    </row>
    <row r="303" spans="1:1">
      <c r="A303" s="1" t="s">
        <v>652</v>
      </c>
    </row>
    <row r="304" spans="1:1">
      <c r="A304" s="1" t="s">
        <v>653</v>
      </c>
    </row>
    <row r="305" spans="1:8">
      <c r="A305" s="1" t="s">
        <v>654</v>
      </c>
    </row>
    <row r="307" spans="1:8">
      <c r="A307" s="1" t="s">
        <v>655</v>
      </c>
    </row>
    <row r="308" spans="1:8" ht="17" thickBot="1"/>
    <row r="309" spans="1:8" ht="17" thickBot="1">
      <c r="A309" s="72" t="s">
        <v>648</v>
      </c>
      <c r="B309" s="50"/>
      <c r="C309" s="50"/>
      <c r="D309" s="50"/>
      <c r="E309" s="50"/>
      <c r="F309" s="50"/>
      <c r="G309" s="50"/>
      <c r="H309" s="51"/>
    </row>
    <row r="311" spans="1:8">
      <c r="D311" s="15" t="s">
        <v>224</v>
      </c>
      <c r="E311" s="15" t="s">
        <v>224</v>
      </c>
    </row>
    <row r="312" spans="1:8">
      <c r="D312" s="15" t="s">
        <v>1902</v>
      </c>
      <c r="E312" s="15" t="s">
        <v>1901</v>
      </c>
    </row>
    <row r="313" spans="1:8">
      <c r="A313" s="15"/>
      <c r="B313" s="15" t="s">
        <v>35</v>
      </c>
      <c r="C313" s="15" t="s">
        <v>30</v>
      </c>
      <c r="D313" s="15" t="s">
        <v>2194</v>
      </c>
      <c r="E313" s="15" t="s">
        <v>2246</v>
      </c>
    </row>
    <row r="314" spans="1:8">
      <c r="A314" s="15" t="s">
        <v>2244</v>
      </c>
      <c r="B314" s="15">
        <f>100*20</f>
        <v>2000</v>
      </c>
      <c r="C314" s="15">
        <f>100*4</f>
        <v>400</v>
      </c>
      <c r="D314" s="15">
        <f>C314/B314</f>
        <v>0.2</v>
      </c>
      <c r="E314" s="15">
        <f>1/D314</f>
        <v>5</v>
      </c>
    </row>
    <row r="315" spans="1:8">
      <c r="A315" s="15" t="s">
        <v>2245</v>
      </c>
      <c r="B315" s="15">
        <f>500*10</f>
        <v>5000</v>
      </c>
      <c r="C315" s="15">
        <f>500*1</f>
        <v>500</v>
      </c>
      <c r="D315" s="15">
        <f>C315/B315</f>
        <v>0.1</v>
      </c>
      <c r="E315" s="15">
        <f>1/D315</f>
        <v>10</v>
      </c>
    </row>
    <row r="317" spans="1:8">
      <c r="A317" s="4" t="s">
        <v>2247</v>
      </c>
      <c r="E317" s="4" t="s">
        <v>2248</v>
      </c>
    </row>
    <row r="318" spans="1:8">
      <c r="A318" s="4"/>
    </row>
    <row r="319" spans="1:8">
      <c r="D319" s="3"/>
    </row>
    <row r="327" spans="1:1">
      <c r="A327" s="4" t="s">
        <v>2249</v>
      </c>
    </row>
    <row r="330" spans="1:1">
      <c r="A330" s="1" t="s">
        <v>656</v>
      </c>
    </row>
    <row r="332" spans="1:1">
      <c r="A332" s="1" t="s">
        <v>657</v>
      </c>
    </row>
    <row r="333" spans="1:1">
      <c r="A333" s="1" t="s">
        <v>658</v>
      </c>
    </row>
    <row r="334" spans="1:1">
      <c r="A334" s="1" t="s">
        <v>659</v>
      </c>
    </row>
    <row r="336" spans="1:1">
      <c r="A336" s="1" t="s">
        <v>660</v>
      </c>
    </row>
    <row r="337" spans="1:9">
      <c r="A337" s="1" t="s">
        <v>661</v>
      </c>
    </row>
    <row r="338" spans="1:9">
      <c r="A338" s="1" t="s">
        <v>662</v>
      </c>
    </row>
    <row r="341" spans="1:9">
      <c r="A341" s="4" t="s">
        <v>663</v>
      </c>
      <c r="D341" s="1" t="s">
        <v>664</v>
      </c>
      <c r="F341" s="4" t="s">
        <v>665</v>
      </c>
      <c r="I341" s="1" t="s">
        <v>664</v>
      </c>
    </row>
    <row r="350" spans="1:9">
      <c r="E350" s="3" t="s">
        <v>554</v>
      </c>
    </row>
    <row r="355" spans="1:8" ht="17" thickBot="1"/>
    <row r="356" spans="1:8" ht="17" thickBot="1">
      <c r="A356" s="72" t="s">
        <v>649</v>
      </c>
      <c r="B356" s="50"/>
      <c r="C356" s="50"/>
      <c r="D356" s="50"/>
      <c r="E356" s="50"/>
      <c r="F356" s="50"/>
      <c r="G356" s="50"/>
      <c r="H356" s="51"/>
    </row>
    <row r="358" spans="1:8">
      <c r="A358" s="1" t="s">
        <v>2255</v>
      </c>
    </row>
    <row r="359" spans="1:8">
      <c r="A359" s="1" t="s">
        <v>2256</v>
      </c>
    </row>
    <row r="360" spans="1:8">
      <c r="A360" s="1" t="s">
        <v>2257</v>
      </c>
    </row>
    <row r="362" spans="1:8">
      <c r="A362" s="1" t="s">
        <v>2251</v>
      </c>
    </row>
    <row r="363" spans="1:8">
      <c r="B363" s="1" t="s">
        <v>2252</v>
      </c>
    </row>
    <row r="364" spans="1:8">
      <c r="C364" s="1" t="s">
        <v>2253</v>
      </c>
    </row>
    <row r="365" spans="1:8">
      <c r="D365" s="1" t="s">
        <v>2254</v>
      </c>
    </row>
    <row r="367" spans="1:8">
      <c r="A367" s="1" t="s">
        <v>2258</v>
      </c>
    </row>
    <row r="370" spans="1:9">
      <c r="A370" s="4" t="s">
        <v>663</v>
      </c>
      <c r="D370" s="1" t="s">
        <v>664</v>
      </c>
      <c r="F370" s="4" t="s">
        <v>665</v>
      </c>
      <c r="I370" s="1" t="s">
        <v>664</v>
      </c>
    </row>
    <row r="379" spans="1:9">
      <c r="E379" s="3" t="s">
        <v>554</v>
      </c>
    </row>
    <row r="382" spans="1:9">
      <c r="A382" s="1" t="s">
        <v>666</v>
      </c>
      <c r="G382" s="1" t="s">
        <v>665</v>
      </c>
    </row>
    <row r="383" spans="1:9">
      <c r="A383" s="1" t="s">
        <v>667</v>
      </c>
      <c r="G383" s="1" t="s">
        <v>668</v>
      </c>
    </row>
    <row r="384" spans="1:9">
      <c r="C384" s="1" t="s">
        <v>669</v>
      </c>
      <c r="G384" s="1" t="s">
        <v>670</v>
      </c>
    </row>
    <row r="385" spans="1:8">
      <c r="G385" s="1" t="s">
        <v>671</v>
      </c>
    </row>
    <row r="386" spans="1:8">
      <c r="H386" s="1" t="s">
        <v>672</v>
      </c>
    </row>
    <row r="388" spans="1:8">
      <c r="A388" s="1" t="s">
        <v>673</v>
      </c>
    </row>
    <row r="389" spans="1:8">
      <c r="A389" s="1" t="s">
        <v>674</v>
      </c>
    </row>
    <row r="390" spans="1:8" ht="17" thickBot="1"/>
    <row r="391" spans="1:8" ht="17" thickBot="1">
      <c r="A391" s="72" t="s">
        <v>2259</v>
      </c>
      <c r="B391" s="50"/>
      <c r="C391" s="50"/>
      <c r="D391" s="50"/>
      <c r="E391" s="50"/>
      <c r="F391" s="50"/>
      <c r="G391" s="50"/>
      <c r="H391" s="51"/>
    </row>
    <row r="393" spans="1:8">
      <c r="A393" s="1" t="s">
        <v>2260</v>
      </c>
    </row>
    <row r="394" spans="1:8">
      <c r="A394" s="1" t="s">
        <v>2261</v>
      </c>
    </row>
    <row r="396" spans="1:8">
      <c r="D396" s="15" t="s">
        <v>224</v>
      </c>
      <c r="E396" s="15" t="s">
        <v>224</v>
      </c>
    </row>
    <row r="397" spans="1:8">
      <c r="D397" s="15" t="s">
        <v>1902</v>
      </c>
      <c r="E397" s="15" t="s">
        <v>1901</v>
      </c>
    </row>
    <row r="398" spans="1:8">
      <c r="A398" s="15"/>
      <c r="B398" s="15" t="s">
        <v>35</v>
      </c>
      <c r="C398" s="15" t="s">
        <v>30</v>
      </c>
      <c r="D398" s="15" t="s">
        <v>2194</v>
      </c>
      <c r="E398" s="15" t="s">
        <v>2246</v>
      </c>
    </row>
    <row r="399" spans="1:8">
      <c r="A399" s="15" t="s">
        <v>2244</v>
      </c>
      <c r="B399" s="15">
        <f>100*20</f>
        <v>2000</v>
      </c>
      <c r="C399" s="15">
        <f>100*4</f>
        <v>400</v>
      </c>
      <c r="D399" s="15">
        <f>C399/B399</f>
        <v>0.2</v>
      </c>
      <c r="E399" s="15">
        <f>1/D399</f>
        <v>5</v>
      </c>
    </row>
    <row r="400" spans="1:8">
      <c r="A400" s="15" t="s">
        <v>2245</v>
      </c>
      <c r="B400" s="15">
        <f>500*10</f>
        <v>5000</v>
      </c>
      <c r="C400" s="15">
        <f>500*1</f>
        <v>500</v>
      </c>
      <c r="D400" s="15">
        <f>C400/B400</f>
        <v>0.1</v>
      </c>
      <c r="E400" s="15">
        <f>1/D400</f>
        <v>10</v>
      </c>
    </row>
    <row r="402" spans="1:8">
      <c r="A402" s="1" t="s">
        <v>2262</v>
      </c>
    </row>
    <row r="404" spans="1:8">
      <c r="A404" s="1" t="s">
        <v>2263</v>
      </c>
      <c r="B404" s="1" t="s">
        <v>2264</v>
      </c>
    </row>
    <row r="405" spans="1:8">
      <c r="B405" s="1" t="s">
        <v>2265</v>
      </c>
    </row>
    <row r="407" spans="1:8" ht="28">
      <c r="A407" s="287" t="s">
        <v>2266</v>
      </c>
    </row>
    <row r="409" spans="1:8">
      <c r="A409" s="1" t="s">
        <v>675</v>
      </c>
    </row>
    <row r="410" spans="1:8">
      <c r="A410" s="1" t="s">
        <v>676</v>
      </c>
    </row>
    <row r="412" spans="1:8">
      <c r="C412" s="1" t="s">
        <v>677</v>
      </c>
      <c r="D412" s="1" t="s">
        <v>678</v>
      </c>
      <c r="E412" s="1" t="s">
        <v>679</v>
      </c>
    </row>
    <row r="413" spans="1:8">
      <c r="A413" s="1" t="s">
        <v>554</v>
      </c>
      <c r="B413" s="1" t="s">
        <v>575</v>
      </c>
      <c r="C413" s="1">
        <v>0.2</v>
      </c>
      <c r="D413" s="2">
        <v>0.1</v>
      </c>
      <c r="E413" s="1" t="s">
        <v>680</v>
      </c>
    </row>
    <row r="414" spans="1:8">
      <c r="A414" s="1" t="s">
        <v>681</v>
      </c>
      <c r="B414" s="1" t="s">
        <v>576</v>
      </c>
      <c r="C414" s="2">
        <f>1/C413</f>
        <v>5</v>
      </c>
      <c r="D414" s="1">
        <f>1/D413</f>
        <v>10</v>
      </c>
      <c r="E414" s="1" t="s">
        <v>682</v>
      </c>
    </row>
    <row r="415" spans="1:8" ht="17" thickBot="1"/>
    <row r="416" spans="1:8">
      <c r="A416" s="5" t="s">
        <v>651</v>
      </c>
      <c r="B416" s="6"/>
      <c r="C416" s="6"/>
      <c r="D416" s="6"/>
      <c r="E416" s="6"/>
      <c r="F416" s="6"/>
      <c r="G416" s="6"/>
      <c r="H416" s="7"/>
    </row>
    <row r="417" spans="1:8" ht="17" thickBot="1">
      <c r="A417" s="10" t="s">
        <v>2267</v>
      </c>
      <c r="B417" s="11"/>
      <c r="C417" s="11"/>
      <c r="D417" s="11"/>
      <c r="E417" s="11"/>
      <c r="F417" s="11"/>
      <c r="G417" s="11"/>
      <c r="H417" s="13"/>
    </row>
    <row r="419" spans="1:8">
      <c r="D419" s="15" t="s">
        <v>224</v>
      </c>
      <c r="E419" s="15" t="s">
        <v>224</v>
      </c>
    </row>
    <row r="420" spans="1:8" ht="34">
      <c r="D420" s="20" t="s">
        <v>2269</v>
      </c>
      <c r="E420" s="20" t="s">
        <v>2268</v>
      </c>
    </row>
    <row r="421" spans="1:8">
      <c r="A421" s="15"/>
      <c r="B421" s="15" t="s">
        <v>35</v>
      </c>
      <c r="C421" s="15" t="s">
        <v>30</v>
      </c>
      <c r="D421" s="15" t="s">
        <v>2194</v>
      </c>
      <c r="E421" s="15" t="s">
        <v>2246</v>
      </c>
    </row>
    <row r="422" spans="1:8">
      <c r="A422" s="15" t="s">
        <v>2244</v>
      </c>
      <c r="B422" s="15">
        <f>100*20</f>
        <v>2000</v>
      </c>
      <c r="C422" s="15">
        <f>100*4</f>
        <v>400</v>
      </c>
      <c r="D422" s="15">
        <f>C422/B422</f>
        <v>0.2</v>
      </c>
      <c r="E422" s="15">
        <f>1/D422</f>
        <v>5</v>
      </c>
    </row>
    <row r="423" spans="1:8">
      <c r="A423" s="15" t="s">
        <v>2245</v>
      </c>
      <c r="B423" s="15">
        <f>500*10</f>
        <v>5000</v>
      </c>
      <c r="C423" s="15">
        <f>500*1</f>
        <v>500</v>
      </c>
      <c r="D423" s="15">
        <f>C423/B423</f>
        <v>0.1</v>
      </c>
      <c r="E423" s="15">
        <f>1/D423</f>
        <v>10</v>
      </c>
    </row>
    <row r="425" spans="1:8">
      <c r="A425" s="1" t="s">
        <v>2270</v>
      </c>
    </row>
    <row r="426" spans="1:8">
      <c r="A426" s="1" t="s">
        <v>2271</v>
      </c>
      <c r="C426" s="1" t="s">
        <v>2272</v>
      </c>
      <c r="F426" s="1" t="s">
        <v>2275</v>
      </c>
    </row>
    <row r="428" spans="1:8">
      <c r="A428" s="1" t="s">
        <v>2273</v>
      </c>
    </row>
    <row r="429" spans="1:8">
      <c r="A429" s="1" t="s">
        <v>2274</v>
      </c>
    </row>
    <row r="432" spans="1:8">
      <c r="A432" s="4" t="s">
        <v>2247</v>
      </c>
      <c r="E432" s="4" t="s">
        <v>2248</v>
      </c>
    </row>
    <row r="433" spans="1:10">
      <c r="A433" s="4"/>
    </row>
    <row r="434" spans="1:10">
      <c r="D434" s="3"/>
    </row>
    <row r="442" spans="1:10" ht="17" thickBot="1">
      <c r="C442" s="86"/>
      <c r="D442" s="86" t="s">
        <v>2276</v>
      </c>
      <c r="E442" s="86" t="s">
        <v>2277</v>
      </c>
    </row>
    <row r="443" spans="1:10">
      <c r="C443" s="86" t="s">
        <v>2278</v>
      </c>
      <c r="D443" s="86">
        <v>400</v>
      </c>
      <c r="E443" s="288"/>
      <c r="F443" s="453" t="s">
        <v>2281</v>
      </c>
      <c r="G443" s="454"/>
      <c r="H443" s="454"/>
      <c r="I443" s="454"/>
      <c r="J443" s="455"/>
    </row>
    <row r="444" spans="1:10" ht="17" thickBot="1">
      <c r="C444" s="289" t="s">
        <v>2279</v>
      </c>
      <c r="D444" s="290"/>
      <c r="E444" s="277">
        <v>5000</v>
      </c>
      <c r="F444" s="456"/>
      <c r="G444" s="457"/>
      <c r="H444" s="457"/>
      <c r="I444" s="457"/>
      <c r="J444" s="458"/>
    </row>
    <row r="445" spans="1:10" ht="17" thickBot="1">
      <c r="C445" s="86" t="s">
        <v>2283</v>
      </c>
      <c r="D445" s="291">
        <f>400-1/6*1000</f>
        <v>233.33333333333334</v>
      </c>
      <c r="E445" s="291">
        <f>833.33-1/6*1000</f>
        <v>666.66333333333341</v>
      </c>
      <c r="F445" s="1" t="s">
        <v>2284</v>
      </c>
    </row>
    <row r="446" spans="1:10" ht="17" thickBot="1">
      <c r="C446" s="86" t="s">
        <v>2280</v>
      </c>
      <c r="D446" s="86">
        <v>1000</v>
      </c>
      <c r="E446" s="86">
        <v>1000</v>
      </c>
      <c r="F446" s="50" t="s">
        <v>2282</v>
      </c>
      <c r="G446" s="50"/>
      <c r="H446" s="50"/>
      <c r="I446" s="50"/>
      <c r="J446" s="51"/>
    </row>
    <row r="447" spans="1:10">
      <c r="C447" s="86" t="s">
        <v>2285</v>
      </c>
      <c r="D447" s="291">
        <f>D443-D445</f>
        <v>166.66666666666666</v>
      </c>
      <c r="E447" s="86"/>
      <c r="F447" s="1" t="s">
        <v>2286</v>
      </c>
    </row>
    <row r="448" spans="1:10">
      <c r="C448" s="86" t="s">
        <v>2287</v>
      </c>
      <c r="D448" s="86"/>
      <c r="E448" s="86">
        <f>E444-E446</f>
        <v>4000</v>
      </c>
    </row>
    <row r="466" spans="1:8">
      <c r="A466" s="1" t="s">
        <v>683</v>
      </c>
    </row>
    <row r="467" spans="1:8">
      <c r="A467" s="1" t="s">
        <v>684</v>
      </c>
    </row>
    <row r="468" spans="1:8">
      <c r="A468" s="1" t="s">
        <v>685</v>
      </c>
    </row>
    <row r="469" spans="1:8">
      <c r="A469" s="1" t="s">
        <v>686</v>
      </c>
    </row>
    <row r="470" spans="1:8">
      <c r="A470" s="1" t="s">
        <v>687</v>
      </c>
    </row>
    <row r="472" spans="1:8">
      <c r="A472" s="1" t="s">
        <v>688</v>
      </c>
    </row>
    <row r="473" spans="1:8">
      <c r="A473" s="1" t="s">
        <v>689</v>
      </c>
    </row>
    <row r="474" spans="1:8">
      <c r="A474" s="1" t="s">
        <v>690</v>
      </c>
    </row>
    <row r="475" spans="1:8">
      <c r="A475" s="1" t="s">
        <v>691</v>
      </c>
    </row>
    <row r="476" spans="1:8">
      <c r="A476" s="1" t="s">
        <v>692</v>
      </c>
    </row>
    <row r="478" spans="1:8">
      <c r="A478" s="1" t="s">
        <v>693</v>
      </c>
    </row>
    <row r="479" spans="1:8">
      <c r="A479" s="1" t="s">
        <v>694</v>
      </c>
    </row>
    <row r="480" spans="1:8">
      <c r="A480" s="1" t="s">
        <v>695</v>
      </c>
      <c r="F480" s="87">
        <f>5000/6</f>
        <v>833.33333333333337</v>
      </c>
      <c r="G480" s="1" t="s">
        <v>696</v>
      </c>
      <c r="H480" s="1" t="s">
        <v>697</v>
      </c>
    </row>
    <row r="481" spans="1:9">
      <c r="A481" s="1" t="s">
        <v>698</v>
      </c>
    </row>
    <row r="483" spans="1:9">
      <c r="A483" s="4" t="s">
        <v>663</v>
      </c>
      <c r="D483" s="1" t="s">
        <v>664</v>
      </c>
      <c r="F483" s="4" t="s">
        <v>665</v>
      </c>
      <c r="I483" s="1" t="s">
        <v>664</v>
      </c>
    </row>
    <row r="492" spans="1:9">
      <c r="E492" s="3" t="s">
        <v>554</v>
      </c>
    </row>
    <row r="495" spans="1:9">
      <c r="A495" s="1" t="s">
        <v>699</v>
      </c>
    </row>
    <row r="496" spans="1:9">
      <c r="A496" s="1" t="s">
        <v>700</v>
      </c>
    </row>
    <row r="497" spans="1:9">
      <c r="A497" s="1" t="s">
        <v>701</v>
      </c>
    </row>
    <row r="499" spans="1:9">
      <c r="A499" s="1" t="s">
        <v>702</v>
      </c>
      <c r="G499" s="1" t="s">
        <v>703</v>
      </c>
    </row>
    <row r="500" spans="1:9">
      <c r="A500" s="1" t="s">
        <v>704</v>
      </c>
      <c r="G500" s="1" t="s">
        <v>705</v>
      </c>
    </row>
    <row r="501" spans="1:9">
      <c r="A501" s="1" t="s">
        <v>706</v>
      </c>
      <c r="G501" s="1" t="s">
        <v>707</v>
      </c>
    </row>
    <row r="502" spans="1:9">
      <c r="A502" s="87">
        <f>400-1000/6</f>
        <v>233.33333333333334</v>
      </c>
      <c r="C502" s="1" t="s">
        <v>708</v>
      </c>
      <c r="G502" s="87">
        <f>833.33-1000/6</f>
        <v>666.66333333333341</v>
      </c>
      <c r="I502" s="1" t="s">
        <v>709</v>
      </c>
    </row>
    <row r="503" spans="1:9">
      <c r="C503" s="1" t="s">
        <v>710</v>
      </c>
    </row>
    <row r="505" spans="1:9">
      <c r="A505" s="1" t="s">
        <v>711</v>
      </c>
      <c r="G505" s="1" t="s">
        <v>711</v>
      </c>
    </row>
    <row r="506" spans="1:9">
      <c r="A506" s="1" t="s">
        <v>712</v>
      </c>
      <c r="G506" s="1" t="s">
        <v>713</v>
      </c>
    </row>
    <row r="507" spans="1:9" ht="17" thickBot="1"/>
    <row r="508" spans="1:9" ht="17" thickBot="1">
      <c r="A508" s="72" t="s">
        <v>714</v>
      </c>
      <c r="B508" s="50"/>
      <c r="C508" s="50"/>
      <c r="D508" s="50"/>
      <c r="E508" s="50"/>
      <c r="F508" s="50"/>
      <c r="G508" s="50"/>
      <c r="H508" s="51"/>
    </row>
    <row r="510" spans="1:9">
      <c r="A510" s="1" t="s">
        <v>715</v>
      </c>
    </row>
    <row r="511" spans="1:9">
      <c r="A511" s="1" t="s">
        <v>716</v>
      </c>
    </row>
    <row r="512" spans="1:9">
      <c r="D512" s="1" t="s">
        <v>717</v>
      </c>
      <c r="F512" s="1" t="s">
        <v>718</v>
      </c>
    </row>
    <row r="513" spans="1:6">
      <c r="D513" s="1" t="s">
        <v>719</v>
      </c>
      <c r="F513" s="1" t="s">
        <v>720</v>
      </c>
    </row>
    <row r="515" spans="1:6">
      <c r="A515" s="1" t="s">
        <v>721</v>
      </c>
    </row>
    <row r="516" spans="1:6">
      <c r="A516" s="1" t="s">
        <v>722</v>
      </c>
    </row>
    <row r="517" spans="1:6">
      <c r="A517" s="1" t="s">
        <v>723</v>
      </c>
    </row>
    <row r="518" spans="1:6">
      <c r="A518" s="1" t="s">
        <v>724</v>
      </c>
    </row>
    <row r="520" spans="1:6">
      <c r="C520" s="1" t="s">
        <v>677</v>
      </c>
      <c r="D520" s="1" t="s">
        <v>678</v>
      </c>
    </row>
    <row r="521" spans="1:6">
      <c r="A521" s="1" t="s">
        <v>554</v>
      </c>
      <c r="B521" s="1" t="s">
        <v>575</v>
      </c>
      <c r="C521" s="1">
        <v>0.2</v>
      </c>
      <c r="D521" s="1">
        <v>0.1</v>
      </c>
    </row>
    <row r="522" spans="1:6">
      <c r="A522" s="1" t="s">
        <v>681</v>
      </c>
      <c r="B522" s="1" t="s">
        <v>576</v>
      </c>
      <c r="C522" s="1">
        <f>1/C521</f>
        <v>5</v>
      </c>
      <c r="D522" s="1">
        <f>1/D521</f>
        <v>10</v>
      </c>
    </row>
    <row r="524" spans="1:6">
      <c r="A524" s="1" t="s">
        <v>725</v>
      </c>
    </row>
    <row r="525" spans="1:6">
      <c r="A525" s="1" t="s">
        <v>726</v>
      </c>
    </row>
    <row r="526" spans="1:6">
      <c r="A526" s="1" t="s">
        <v>727</v>
      </c>
    </row>
    <row r="527" spans="1:6">
      <c r="C527" s="1" t="s">
        <v>728</v>
      </c>
      <c r="D527" s="1" t="s">
        <v>729</v>
      </c>
    </row>
    <row r="528" spans="1:6">
      <c r="C528" s="1" t="s">
        <v>730</v>
      </c>
      <c r="D528" s="1" t="s">
        <v>731</v>
      </c>
    </row>
    <row r="530" spans="1:6">
      <c r="A530" s="4"/>
      <c r="D530" s="1" t="s">
        <v>664</v>
      </c>
    </row>
    <row r="532" spans="1:6">
      <c r="F532" s="1" t="s">
        <v>732</v>
      </c>
    </row>
    <row r="533" spans="1:6">
      <c r="F533" s="1" t="s">
        <v>733</v>
      </c>
    </row>
    <row r="534" spans="1:6">
      <c r="F534" s="1" t="s">
        <v>734</v>
      </c>
    </row>
    <row r="535" spans="1:6">
      <c r="F535" s="1" t="s">
        <v>735</v>
      </c>
    </row>
    <row r="536" spans="1:6">
      <c r="F536" s="1" t="s">
        <v>736</v>
      </c>
    </row>
    <row r="537" spans="1:6">
      <c r="F537" s="1" t="s">
        <v>737</v>
      </c>
    </row>
    <row r="538" spans="1:6">
      <c r="F538" s="1" t="s">
        <v>738</v>
      </c>
    </row>
    <row r="540" spans="1:6">
      <c r="F540" s="1" t="s">
        <v>739</v>
      </c>
    </row>
    <row r="541" spans="1:6">
      <c r="F541" s="1" t="s">
        <v>740</v>
      </c>
    </row>
    <row r="542" spans="1:6">
      <c r="F542" s="1" t="s">
        <v>741</v>
      </c>
    </row>
    <row r="543" spans="1:6">
      <c r="F543" s="1" t="s">
        <v>742</v>
      </c>
    </row>
    <row r="545" spans="6:6">
      <c r="F545" s="1" t="s">
        <v>743</v>
      </c>
    </row>
    <row r="546" spans="6:6">
      <c r="F546" s="1" t="s">
        <v>744</v>
      </c>
    </row>
    <row r="547" spans="6:6">
      <c r="F547" s="1" t="s">
        <v>745</v>
      </c>
    </row>
    <row r="548" spans="6:6">
      <c r="F548" s="1" t="s">
        <v>746</v>
      </c>
    </row>
  </sheetData>
  <mergeCells count="1">
    <mergeCell ref="F443:J444"/>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F6AC46-73D4-CA4B-96AA-E34AD927E74A}">
  <dimension ref="A1:R593"/>
  <sheetViews>
    <sheetView rightToLeft="1" topLeftCell="A90" zoomScale="91" zoomScaleNormal="350" workbookViewId="0">
      <selection activeCell="R36" sqref="R36"/>
    </sheetView>
  </sheetViews>
  <sheetFormatPr baseColWidth="10" defaultColWidth="10.83203125" defaultRowHeight="16"/>
  <cols>
    <col min="1" max="16384" width="10.83203125" style="1"/>
  </cols>
  <sheetData>
    <row r="1" spans="1:18">
      <c r="A1" s="4" t="s">
        <v>3390</v>
      </c>
      <c r="B1" s="4"/>
      <c r="C1" s="4"/>
      <c r="D1" s="4"/>
      <c r="E1" s="4"/>
      <c r="F1" s="4"/>
      <c r="G1" s="14"/>
      <c r="H1" s="14"/>
    </row>
    <row r="4" spans="1:18" ht="17" thickBot="1"/>
    <row r="5" spans="1:18">
      <c r="A5" s="12" t="s">
        <v>747</v>
      </c>
      <c r="B5" s="6"/>
      <c r="C5" s="6"/>
      <c r="D5" s="6"/>
      <c r="E5" s="6"/>
      <c r="F5" s="6"/>
      <c r="G5" s="6"/>
      <c r="H5" s="7"/>
    </row>
    <row r="6" spans="1:18">
      <c r="A6" s="8" t="s">
        <v>748</v>
      </c>
      <c r="H6" s="9"/>
      <c r="K6" s="497"/>
      <c r="L6" s="497"/>
      <c r="M6" s="497"/>
      <c r="N6" s="497"/>
      <c r="O6" s="497"/>
      <c r="P6" s="497"/>
      <c r="Q6" s="497"/>
      <c r="R6" s="497"/>
    </row>
    <row r="7" spans="1:18">
      <c r="A7" s="8" t="s">
        <v>749</v>
      </c>
      <c r="H7" s="9"/>
      <c r="K7" s="497"/>
      <c r="L7" s="497" t="s">
        <v>5244</v>
      </c>
      <c r="M7" s="497"/>
      <c r="N7" s="497"/>
      <c r="O7" s="497"/>
      <c r="P7" s="497"/>
      <c r="Q7" s="497"/>
      <c r="R7" s="497"/>
    </row>
    <row r="8" spans="1:18">
      <c r="A8" s="8" t="s">
        <v>750</v>
      </c>
      <c r="H8" s="9"/>
      <c r="K8" s="497"/>
      <c r="L8" s="497" t="s">
        <v>5245</v>
      </c>
      <c r="M8" s="497"/>
      <c r="N8" s="497"/>
      <c r="O8" s="497"/>
      <c r="P8" s="497"/>
      <c r="Q8" s="497"/>
      <c r="R8" s="497"/>
    </row>
    <row r="9" spans="1:18">
      <c r="A9" s="8" t="s">
        <v>751</v>
      </c>
      <c r="H9" s="9"/>
      <c r="K9" s="497"/>
      <c r="L9" s="497" t="s">
        <v>5246</v>
      </c>
      <c r="M9" s="497"/>
      <c r="N9" s="497"/>
      <c r="O9" s="497"/>
      <c r="P9" s="497"/>
      <c r="Q9" s="497"/>
      <c r="R9" s="497"/>
    </row>
    <row r="10" spans="1:18">
      <c r="A10" s="8" t="s">
        <v>752</v>
      </c>
      <c r="H10" s="9"/>
      <c r="K10" s="497"/>
      <c r="L10" s="497" t="s">
        <v>5247</v>
      </c>
      <c r="M10" s="497"/>
      <c r="N10" s="497"/>
      <c r="O10" s="497"/>
      <c r="P10" s="497"/>
      <c r="Q10" s="497"/>
      <c r="R10" s="497"/>
    </row>
    <row r="11" spans="1:18" ht="17" thickBot="1">
      <c r="A11" s="10" t="s">
        <v>753</v>
      </c>
      <c r="B11" s="11"/>
      <c r="C11" s="11"/>
      <c r="D11" s="11"/>
      <c r="E11" s="11"/>
      <c r="F11" s="11"/>
      <c r="G11" s="11"/>
      <c r="H11" s="13"/>
      <c r="K11" s="497"/>
      <c r="L11" s="497"/>
      <c r="M11" s="497"/>
      <c r="N11" s="497"/>
      <c r="O11" s="497"/>
      <c r="P11" s="497"/>
      <c r="Q11" s="497"/>
      <c r="R11" s="497"/>
    </row>
    <row r="12" spans="1:18" ht="17" thickBot="1">
      <c r="K12" s="497"/>
      <c r="L12" s="497"/>
      <c r="M12" s="497"/>
      <c r="N12" s="497"/>
      <c r="O12" s="497"/>
      <c r="P12" s="497"/>
      <c r="Q12" s="497"/>
      <c r="R12" s="497"/>
    </row>
    <row r="13" spans="1:18">
      <c r="A13" s="12" t="s">
        <v>754</v>
      </c>
      <c r="B13" s="6"/>
      <c r="C13" s="6"/>
      <c r="D13" s="6"/>
      <c r="E13" s="6"/>
      <c r="F13" s="6"/>
      <c r="G13" s="6"/>
      <c r="H13" s="7"/>
      <c r="K13" s="497"/>
      <c r="L13" s="497"/>
      <c r="M13" s="497"/>
      <c r="N13" s="497"/>
      <c r="O13" s="497"/>
      <c r="P13" s="497"/>
      <c r="Q13" s="497"/>
      <c r="R13" s="497"/>
    </row>
    <row r="14" spans="1:18">
      <c r="A14" s="8" t="s">
        <v>755</v>
      </c>
      <c r="H14" s="9"/>
      <c r="K14" s="497"/>
      <c r="L14" s="497"/>
      <c r="M14" s="497"/>
      <c r="N14" s="497"/>
      <c r="O14" s="497"/>
      <c r="P14" s="497"/>
      <c r="Q14" s="497"/>
      <c r="R14" s="497"/>
    </row>
    <row r="15" spans="1:18">
      <c r="A15" s="8" t="s">
        <v>756</v>
      </c>
      <c r="H15" s="9"/>
    </row>
    <row r="16" spans="1:18">
      <c r="A16" s="8" t="s">
        <v>757</v>
      </c>
      <c r="H16" s="9"/>
    </row>
    <row r="17" spans="1:8">
      <c r="A17" s="8" t="s">
        <v>758</v>
      </c>
      <c r="H17" s="9"/>
    </row>
    <row r="18" spans="1:8">
      <c r="A18" s="8" t="s">
        <v>759</v>
      </c>
      <c r="H18" s="9"/>
    </row>
    <row r="19" spans="1:8">
      <c r="A19" s="8" t="s">
        <v>760</v>
      </c>
      <c r="H19" s="9"/>
    </row>
    <row r="20" spans="1:8">
      <c r="A20" s="8" t="s">
        <v>761</v>
      </c>
      <c r="H20" s="9"/>
    </row>
    <row r="21" spans="1:8">
      <c r="A21" s="8" t="s">
        <v>762</v>
      </c>
      <c r="H21" s="9"/>
    </row>
    <row r="22" spans="1:8">
      <c r="A22" s="8" t="s">
        <v>763</v>
      </c>
      <c r="H22" s="9"/>
    </row>
    <row r="23" spans="1:8">
      <c r="A23" s="8" t="s">
        <v>764</v>
      </c>
      <c r="H23" s="9"/>
    </row>
    <row r="24" spans="1:8">
      <c r="A24" s="8" t="s">
        <v>765</v>
      </c>
      <c r="H24" s="9"/>
    </row>
    <row r="25" spans="1:8" ht="17" thickBot="1">
      <c r="A25" s="10" t="s">
        <v>766</v>
      </c>
      <c r="B25" s="11"/>
      <c r="C25" s="11"/>
      <c r="D25" s="11"/>
      <c r="E25" s="11"/>
      <c r="F25" s="11"/>
      <c r="G25" s="11"/>
      <c r="H25" s="13"/>
    </row>
    <row r="27" spans="1:8">
      <c r="A27" s="2" t="s">
        <v>767</v>
      </c>
      <c r="B27" s="2"/>
      <c r="C27" s="2"/>
      <c r="D27" s="2"/>
      <c r="E27" s="2"/>
      <c r="F27" s="2"/>
      <c r="G27" s="2"/>
      <c r="H27" s="2"/>
    </row>
    <row r="28" spans="1:8">
      <c r="A28" s="1" t="s">
        <v>768</v>
      </c>
    </row>
    <row r="29" spans="1:8">
      <c r="A29" s="1" t="s">
        <v>769</v>
      </c>
    </row>
    <row r="30" spans="1:8">
      <c r="A30" s="1" t="s">
        <v>770</v>
      </c>
    </row>
    <row r="32" spans="1:8" ht="17" thickBot="1">
      <c r="B32" s="1" t="s">
        <v>771</v>
      </c>
      <c r="D32" s="109"/>
      <c r="E32" s="109" t="s">
        <v>772</v>
      </c>
      <c r="F32" s="109"/>
      <c r="G32" s="109"/>
      <c r="H32" s="109"/>
    </row>
    <row r="33" spans="1:10">
      <c r="B33" s="1" t="s">
        <v>488</v>
      </c>
      <c r="C33" s="1" t="s">
        <v>773</v>
      </c>
      <c r="D33" s="109"/>
      <c r="E33" s="109" t="s">
        <v>488</v>
      </c>
      <c r="F33" s="109" t="s">
        <v>773</v>
      </c>
      <c r="G33" s="109"/>
      <c r="H33" s="272" t="s">
        <v>2288</v>
      </c>
      <c r="I33" s="6"/>
      <c r="J33" s="7"/>
    </row>
    <row r="34" spans="1:10">
      <c r="B34" s="1">
        <v>1</v>
      </c>
      <c r="C34" s="1">
        <v>15</v>
      </c>
      <c r="E34" s="1">
        <v>1</v>
      </c>
      <c r="F34" s="1">
        <v>20</v>
      </c>
      <c r="H34" s="8" t="s">
        <v>2289</v>
      </c>
      <c r="J34" s="9"/>
    </row>
    <row r="35" spans="1:10">
      <c r="B35" s="1">
        <f>B34+1</f>
        <v>2</v>
      </c>
      <c r="C35" s="1">
        <v>27</v>
      </c>
      <c r="E35" s="1">
        <f>E34+1</f>
        <v>2</v>
      </c>
      <c r="F35" s="1">
        <v>35</v>
      </c>
      <c r="H35" s="8" t="s">
        <v>2290</v>
      </c>
      <c r="J35" s="9"/>
    </row>
    <row r="36" spans="1:10">
      <c r="B36" s="1">
        <f t="shared" ref="B36:B40" si="0">B35+1</f>
        <v>3</v>
      </c>
      <c r="C36" s="1">
        <v>37</v>
      </c>
      <c r="E36" s="1">
        <f t="shared" ref="E36:E40" si="1">E35+1</f>
        <v>3</v>
      </c>
      <c r="F36" s="1">
        <v>43</v>
      </c>
      <c r="H36" s="8" t="s">
        <v>2291</v>
      </c>
      <c r="J36" s="9"/>
    </row>
    <row r="37" spans="1:10">
      <c r="B37" s="1">
        <f t="shared" si="0"/>
        <v>4</v>
      </c>
      <c r="C37" s="1">
        <v>44</v>
      </c>
      <c r="E37" s="1">
        <f t="shared" si="1"/>
        <v>4</v>
      </c>
      <c r="F37" s="1">
        <v>48</v>
      </c>
      <c r="H37" s="8" t="s">
        <v>2292</v>
      </c>
      <c r="J37" s="9"/>
    </row>
    <row r="38" spans="1:10">
      <c r="B38" s="1">
        <f t="shared" si="0"/>
        <v>5</v>
      </c>
      <c r="C38" s="1">
        <v>49</v>
      </c>
      <c r="E38" s="1">
        <f t="shared" si="1"/>
        <v>5</v>
      </c>
      <c r="F38" s="1">
        <v>50</v>
      </c>
      <c r="H38" s="8" t="s">
        <v>2293</v>
      </c>
      <c r="J38" s="9"/>
    </row>
    <row r="39" spans="1:10" ht="17" thickBot="1">
      <c r="B39" s="1">
        <f t="shared" si="0"/>
        <v>6</v>
      </c>
      <c r="C39" s="1">
        <v>51</v>
      </c>
      <c r="E39" s="1">
        <f t="shared" si="1"/>
        <v>6</v>
      </c>
      <c r="F39" s="1">
        <v>50</v>
      </c>
      <c r="H39" s="10" t="s">
        <v>2294</v>
      </c>
      <c r="I39" s="11"/>
      <c r="J39" s="13"/>
    </row>
    <row r="40" spans="1:10">
      <c r="B40" s="1">
        <f t="shared" si="0"/>
        <v>7</v>
      </c>
      <c r="C40" s="1">
        <v>52</v>
      </c>
      <c r="E40" s="1">
        <f t="shared" si="1"/>
        <v>7</v>
      </c>
      <c r="F40" s="1">
        <v>49</v>
      </c>
    </row>
    <row r="42" spans="1:10" ht="34" customHeight="1">
      <c r="A42" s="469" t="s">
        <v>2306</v>
      </c>
      <c r="B42" s="469"/>
      <c r="C42" s="469"/>
      <c r="D42" s="469"/>
      <c r="E42" s="469"/>
      <c r="F42" s="469"/>
      <c r="G42" s="469"/>
      <c r="H42" s="469"/>
      <c r="I42" s="1" t="s">
        <v>2295</v>
      </c>
    </row>
    <row r="43" spans="1:10" ht="17" thickBot="1">
      <c r="B43" s="467" t="s">
        <v>771</v>
      </c>
      <c r="C43" s="467"/>
      <c r="D43" s="467"/>
      <c r="E43" s="468" t="s">
        <v>772</v>
      </c>
      <c r="F43" s="468"/>
      <c r="G43" s="468"/>
      <c r="I43" s="1" t="s">
        <v>2296</v>
      </c>
    </row>
    <row r="44" spans="1:10">
      <c r="C44" s="3" t="s">
        <v>774</v>
      </c>
      <c r="D44" s="94" t="s">
        <v>775</v>
      </c>
      <c r="F44" s="3" t="s">
        <v>774</v>
      </c>
      <c r="G44" s="94" t="s">
        <v>775</v>
      </c>
      <c r="I44" s="1" t="s">
        <v>2297</v>
      </c>
    </row>
    <row r="45" spans="1:10">
      <c r="B45" s="3" t="s">
        <v>488</v>
      </c>
      <c r="C45" s="3" t="s">
        <v>773</v>
      </c>
      <c r="D45" s="95" t="s">
        <v>776</v>
      </c>
      <c r="E45" s="3" t="s">
        <v>488</v>
      </c>
      <c r="F45" s="3" t="s">
        <v>773</v>
      </c>
      <c r="G45" s="95" t="s">
        <v>776</v>
      </c>
      <c r="I45" s="1" t="s">
        <v>2298</v>
      </c>
    </row>
    <row r="46" spans="1:10">
      <c r="B46" s="3">
        <v>1</v>
      </c>
      <c r="C46" s="3">
        <v>15</v>
      </c>
      <c r="D46" s="99">
        <f>C46</f>
        <v>15</v>
      </c>
      <c r="E46" s="3">
        <v>1</v>
      </c>
      <c r="F46" s="3">
        <v>20</v>
      </c>
      <c r="G46" s="99">
        <f>F46</f>
        <v>20</v>
      </c>
    </row>
    <row r="47" spans="1:10">
      <c r="B47" s="102">
        <f>B46+1</f>
        <v>2</v>
      </c>
      <c r="C47" s="102">
        <v>27</v>
      </c>
      <c r="D47" s="99">
        <f>C47-C46</f>
        <v>12</v>
      </c>
      <c r="E47" s="102">
        <f>E46+1</f>
        <v>2</v>
      </c>
      <c r="F47" s="102">
        <v>35</v>
      </c>
      <c r="G47" s="99">
        <f>F47-F46</f>
        <v>15</v>
      </c>
    </row>
    <row r="48" spans="1:10">
      <c r="B48" s="102">
        <f t="shared" ref="B48:B52" si="2">B47+1</f>
        <v>3</v>
      </c>
      <c r="C48" s="102">
        <v>37</v>
      </c>
      <c r="D48" s="99">
        <f>C48-C47</f>
        <v>10</v>
      </c>
      <c r="E48" s="102">
        <f t="shared" ref="E48:E52" si="3">E47+1</f>
        <v>3</v>
      </c>
      <c r="F48" s="102">
        <v>43</v>
      </c>
      <c r="G48" s="99">
        <f t="shared" ref="G48:G52" si="4">F48-F47</f>
        <v>8</v>
      </c>
    </row>
    <row r="49" spans="1:9">
      <c r="B49" s="102">
        <f t="shared" si="2"/>
        <v>4</v>
      </c>
      <c r="C49" s="102">
        <v>44</v>
      </c>
      <c r="D49" s="99">
        <f t="shared" ref="D49:D52" si="5">C49-C48</f>
        <v>7</v>
      </c>
      <c r="E49" s="102">
        <f t="shared" si="3"/>
        <v>4</v>
      </c>
      <c r="F49" s="102">
        <v>48</v>
      </c>
      <c r="G49" s="99">
        <f t="shared" si="4"/>
        <v>5</v>
      </c>
    </row>
    <row r="50" spans="1:9">
      <c r="B50" s="102">
        <f t="shared" si="2"/>
        <v>5</v>
      </c>
      <c r="C50" s="102">
        <v>49</v>
      </c>
      <c r="D50" s="99">
        <f t="shared" si="5"/>
        <v>5</v>
      </c>
      <c r="E50" s="102">
        <f t="shared" si="3"/>
        <v>5</v>
      </c>
      <c r="F50" s="102">
        <v>50</v>
      </c>
      <c r="G50" s="99">
        <f t="shared" si="4"/>
        <v>2</v>
      </c>
      <c r="I50" s="1" t="s">
        <v>2299</v>
      </c>
    </row>
    <row r="51" spans="1:9">
      <c r="B51" s="102">
        <f t="shared" si="2"/>
        <v>6</v>
      </c>
      <c r="C51" s="102">
        <v>51</v>
      </c>
      <c r="D51" s="99">
        <f t="shared" si="5"/>
        <v>2</v>
      </c>
      <c r="E51" s="102">
        <f t="shared" si="3"/>
        <v>6</v>
      </c>
      <c r="F51" s="102">
        <v>50</v>
      </c>
      <c r="G51" s="99">
        <f t="shared" si="4"/>
        <v>0</v>
      </c>
      <c r="I51" s="1" t="s">
        <v>2300</v>
      </c>
    </row>
    <row r="52" spans="1:9" ht="17" thickBot="1">
      <c r="B52" s="102">
        <f t="shared" si="2"/>
        <v>7</v>
      </c>
      <c r="C52" s="102">
        <v>52</v>
      </c>
      <c r="D52" s="100">
        <f t="shared" si="5"/>
        <v>1</v>
      </c>
      <c r="E52" s="102">
        <f t="shared" si="3"/>
        <v>7</v>
      </c>
      <c r="F52" s="102">
        <v>49</v>
      </c>
      <c r="G52" s="100">
        <f t="shared" si="4"/>
        <v>-1</v>
      </c>
      <c r="I52" s="1" t="s">
        <v>2301</v>
      </c>
    </row>
    <row r="53" spans="1:9">
      <c r="I53" s="1" t="s">
        <v>2302</v>
      </c>
    </row>
    <row r="54" spans="1:9">
      <c r="A54" s="1" t="s">
        <v>777</v>
      </c>
    </row>
    <row r="55" spans="1:9">
      <c r="A55" s="1" t="s">
        <v>778</v>
      </c>
    </row>
    <row r="56" spans="1:9">
      <c r="A56" s="1" t="s">
        <v>779</v>
      </c>
    </row>
    <row r="57" spans="1:9">
      <c r="A57" s="1" t="s">
        <v>780</v>
      </c>
    </row>
    <row r="58" spans="1:9">
      <c r="A58" s="1" t="s">
        <v>781</v>
      </c>
    </row>
    <row r="59" spans="1:9">
      <c r="A59" s="1" t="s">
        <v>782</v>
      </c>
    </row>
    <row r="60" spans="1:9">
      <c r="A60" s="1" t="s">
        <v>783</v>
      </c>
    </row>
    <row r="62" spans="1:9">
      <c r="A62" s="92" t="s">
        <v>784</v>
      </c>
      <c r="B62" s="92"/>
      <c r="C62" s="92"/>
      <c r="D62" s="92"/>
      <c r="E62" s="92"/>
      <c r="F62" s="92"/>
      <c r="G62" s="92"/>
      <c r="H62" s="92"/>
    </row>
    <row r="63" spans="1:9" ht="17" thickBot="1">
      <c r="A63" s="295" t="s">
        <v>2305</v>
      </c>
      <c r="B63" s="295"/>
      <c r="C63" s="295"/>
      <c r="D63" s="295"/>
      <c r="E63" s="295"/>
      <c r="F63" s="295"/>
      <c r="G63" s="295"/>
      <c r="H63" s="295"/>
    </row>
    <row r="64" spans="1:9" ht="52" thickBot="1">
      <c r="B64" s="37" t="s">
        <v>785</v>
      </c>
      <c r="C64" s="97" t="s">
        <v>786</v>
      </c>
      <c r="D64" s="97" t="s">
        <v>787</v>
      </c>
      <c r="E64" s="97" t="s">
        <v>788</v>
      </c>
      <c r="F64" s="98" t="s">
        <v>789</v>
      </c>
      <c r="G64" s="98" t="s">
        <v>2303</v>
      </c>
      <c r="H64" s="294" t="s">
        <v>2304</v>
      </c>
    </row>
    <row r="65" spans="1:11" s="109" customFormat="1">
      <c r="B65" s="101">
        <v>1</v>
      </c>
      <c r="C65" s="102">
        <v>10</v>
      </c>
      <c r="D65" s="102">
        <f t="shared" ref="D65:D71" si="6">C65-B65+1</f>
        <v>10</v>
      </c>
      <c r="E65" s="102" t="s">
        <v>214</v>
      </c>
      <c r="F65" s="102">
        <v>1</v>
      </c>
      <c r="G65" s="102">
        <f>G46</f>
        <v>20</v>
      </c>
      <c r="H65" s="103">
        <f t="shared" ref="H65:H71" si="7">D65*G65</f>
        <v>200</v>
      </c>
    </row>
    <row r="66" spans="1:11">
      <c r="B66" s="101">
        <v>11</v>
      </c>
      <c r="C66" s="102">
        <v>20</v>
      </c>
      <c r="D66" s="102">
        <f t="shared" si="6"/>
        <v>10</v>
      </c>
      <c r="E66" s="102" t="s">
        <v>213</v>
      </c>
      <c r="F66" s="102">
        <v>1</v>
      </c>
      <c r="G66" s="102">
        <v>15</v>
      </c>
      <c r="H66" s="103">
        <f>D66*G66</f>
        <v>150</v>
      </c>
      <c r="I66" s="109"/>
      <c r="J66" s="109"/>
    </row>
    <row r="67" spans="1:11" s="109" customFormat="1">
      <c r="B67" s="101">
        <v>21</v>
      </c>
      <c r="C67" s="102">
        <v>30</v>
      </c>
      <c r="D67" s="102">
        <f t="shared" si="6"/>
        <v>10</v>
      </c>
      <c r="E67" s="102" t="s">
        <v>214</v>
      </c>
      <c r="F67" s="102">
        <v>2</v>
      </c>
      <c r="G67" s="102">
        <f>G47</f>
        <v>15</v>
      </c>
      <c r="H67" s="103">
        <f t="shared" si="7"/>
        <v>150</v>
      </c>
    </row>
    <row r="68" spans="1:11">
      <c r="B68" s="101">
        <v>31</v>
      </c>
      <c r="C68" s="102">
        <v>40</v>
      </c>
      <c r="D68" s="102">
        <f t="shared" si="6"/>
        <v>10</v>
      </c>
      <c r="E68" s="102" t="s">
        <v>213</v>
      </c>
      <c r="F68" s="102">
        <v>2</v>
      </c>
      <c r="G68" s="102">
        <f>D47</f>
        <v>12</v>
      </c>
      <c r="H68" s="103">
        <f>D68*G68</f>
        <v>120</v>
      </c>
      <c r="I68" s="109"/>
      <c r="J68" s="109"/>
    </row>
    <row r="69" spans="1:11" s="109" customFormat="1">
      <c r="B69" s="101">
        <v>41</v>
      </c>
      <c r="C69" s="102">
        <v>50</v>
      </c>
      <c r="D69" s="102">
        <f t="shared" si="6"/>
        <v>10</v>
      </c>
      <c r="E69" s="102" t="s">
        <v>213</v>
      </c>
      <c r="F69" s="102">
        <v>3</v>
      </c>
      <c r="G69" s="102">
        <f>D48</f>
        <v>10</v>
      </c>
      <c r="H69" s="103">
        <f>D69*G69</f>
        <v>100</v>
      </c>
    </row>
    <row r="70" spans="1:11" s="109" customFormat="1">
      <c r="B70" s="101">
        <v>51</v>
      </c>
      <c r="C70" s="102">
        <v>60</v>
      </c>
      <c r="D70" s="102">
        <f t="shared" si="6"/>
        <v>10</v>
      </c>
      <c r="E70" s="102" t="s">
        <v>214</v>
      </c>
      <c r="F70" s="102">
        <v>3</v>
      </c>
      <c r="G70" s="102">
        <f>G48</f>
        <v>8</v>
      </c>
      <c r="H70" s="103">
        <f>D70*G70</f>
        <v>80</v>
      </c>
    </row>
    <row r="71" spans="1:11" s="109" customFormat="1" ht="17" thickBot="1">
      <c r="B71" s="104">
        <v>61</v>
      </c>
      <c r="C71" s="105">
        <v>65</v>
      </c>
      <c r="D71" s="105">
        <f t="shared" si="6"/>
        <v>5</v>
      </c>
      <c r="E71" s="105" t="s">
        <v>213</v>
      </c>
      <c r="F71" s="105">
        <v>4</v>
      </c>
      <c r="G71" s="105">
        <f>D49</f>
        <v>7</v>
      </c>
      <c r="H71" s="106">
        <f t="shared" si="7"/>
        <v>35</v>
      </c>
    </row>
    <row r="72" spans="1:11" s="109" customFormat="1" ht="17" thickBot="1">
      <c r="G72" s="363" t="s">
        <v>218</v>
      </c>
      <c r="H72" s="107">
        <f>SUM(H65:H71)</f>
        <v>835</v>
      </c>
    </row>
    <row r="73" spans="1:11">
      <c r="I73" s="109"/>
      <c r="J73" s="109"/>
    </row>
    <row r="74" spans="1:11">
      <c r="A74" s="1" t="s">
        <v>790</v>
      </c>
      <c r="I74" s="109"/>
      <c r="J74" s="109"/>
    </row>
    <row r="75" spans="1:11">
      <c r="A75" s="1" t="s">
        <v>791</v>
      </c>
    </row>
    <row r="76" spans="1:11">
      <c r="A76" s="1" t="s">
        <v>792</v>
      </c>
    </row>
    <row r="77" spans="1:11">
      <c r="A77" s="1" t="s">
        <v>793</v>
      </c>
    </row>
    <row r="79" spans="1:11">
      <c r="B79" s="1" t="s">
        <v>771</v>
      </c>
      <c r="C79" s="1" t="s">
        <v>771</v>
      </c>
      <c r="D79" s="1" t="s">
        <v>771</v>
      </c>
      <c r="E79" s="1" t="s">
        <v>771</v>
      </c>
      <c r="F79" s="1" t="s">
        <v>771</v>
      </c>
      <c r="G79" s="1" t="s">
        <v>771</v>
      </c>
      <c r="H79" s="1" t="s">
        <v>771</v>
      </c>
      <c r="I79" s="1" t="s">
        <v>771</v>
      </c>
      <c r="J79" s="1" t="s">
        <v>771</v>
      </c>
      <c r="K79" s="1" t="s">
        <v>771</v>
      </c>
    </row>
    <row r="80" spans="1:11">
      <c r="B80" s="1" t="s">
        <v>794</v>
      </c>
      <c r="C80" s="1" t="s">
        <v>795</v>
      </c>
      <c r="D80" s="1" t="s">
        <v>796</v>
      </c>
      <c r="E80" s="1" t="s">
        <v>797</v>
      </c>
      <c r="F80" s="1" t="s">
        <v>798</v>
      </c>
      <c r="G80" s="1" t="s">
        <v>799</v>
      </c>
      <c r="H80" s="1" t="s">
        <v>800</v>
      </c>
      <c r="I80" s="1" t="s">
        <v>801</v>
      </c>
      <c r="J80" s="1" t="s">
        <v>802</v>
      </c>
      <c r="K80" s="1" t="s">
        <v>803</v>
      </c>
    </row>
    <row r="81" spans="1:11">
      <c r="A81" s="1" t="s">
        <v>804</v>
      </c>
      <c r="B81" s="1" t="s">
        <v>805</v>
      </c>
      <c r="C81" s="1" t="s">
        <v>805</v>
      </c>
      <c r="D81" s="1" t="s">
        <v>805</v>
      </c>
      <c r="E81" s="1" t="s">
        <v>805</v>
      </c>
      <c r="F81" s="1" t="s">
        <v>805</v>
      </c>
      <c r="G81" s="1" t="s">
        <v>805</v>
      </c>
      <c r="H81" s="1" t="s">
        <v>805</v>
      </c>
      <c r="I81" s="1" t="s">
        <v>805</v>
      </c>
      <c r="J81" s="1" t="s">
        <v>805</v>
      </c>
      <c r="K81" s="1" t="s">
        <v>805</v>
      </c>
    </row>
    <row r="82" spans="1:11">
      <c r="A82" s="1">
        <v>1</v>
      </c>
      <c r="B82" s="292">
        <f>D46</f>
        <v>15</v>
      </c>
      <c r="C82" s="292">
        <f>B82</f>
        <v>15</v>
      </c>
      <c r="D82" s="292">
        <f t="shared" ref="D82:K82" si="8">C82</f>
        <v>15</v>
      </c>
      <c r="E82" s="292">
        <f t="shared" si="8"/>
        <v>15</v>
      </c>
      <c r="F82" s="292">
        <f t="shared" si="8"/>
        <v>15</v>
      </c>
      <c r="G82" s="292">
        <f t="shared" si="8"/>
        <v>15</v>
      </c>
      <c r="H82" s="292">
        <f t="shared" si="8"/>
        <v>15</v>
      </c>
      <c r="I82" s="292">
        <f t="shared" si="8"/>
        <v>15</v>
      </c>
      <c r="J82" s="292">
        <f t="shared" si="8"/>
        <v>15</v>
      </c>
      <c r="K82" s="292">
        <f t="shared" si="8"/>
        <v>15</v>
      </c>
    </row>
    <row r="83" spans="1:11" s="109" customFormat="1">
      <c r="A83" s="109">
        <v>2</v>
      </c>
      <c r="B83" s="292">
        <f t="shared" ref="B83:B88" si="9">D47</f>
        <v>12</v>
      </c>
      <c r="C83" s="292">
        <f t="shared" ref="C83:K83" si="10">B83</f>
        <v>12</v>
      </c>
      <c r="D83" s="292">
        <f t="shared" si="10"/>
        <v>12</v>
      </c>
      <c r="E83" s="292">
        <f t="shared" si="10"/>
        <v>12</v>
      </c>
      <c r="F83" s="292">
        <f t="shared" si="10"/>
        <v>12</v>
      </c>
      <c r="G83" s="292">
        <f t="shared" si="10"/>
        <v>12</v>
      </c>
      <c r="H83" s="292">
        <f t="shared" si="10"/>
        <v>12</v>
      </c>
      <c r="I83" s="292">
        <f t="shared" si="10"/>
        <v>12</v>
      </c>
      <c r="J83" s="292">
        <f t="shared" si="10"/>
        <v>12</v>
      </c>
      <c r="K83" s="292">
        <f t="shared" si="10"/>
        <v>12</v>
      </c>
    </row>
    <row r="84" spans="1:11" s="109" customFormat="1">
      <c r="A84" s="109">
        <v>3</v>
      </c>
      <c r="B84" s="292">
        <f t="shared" si="9"/>
        <v>10</v>
      </c>
      <c r="C84" s="292">
        <f t="shared" ref="C84:K84" si="11">B84</f>
        <v>10</v>
      </c>
      <c r="D84" s="292">
        <f t="shared" si="11"/>
        <v>10</v>
      </c>
      <c r="E84" s="292">
        <f t="shared" si="11"/>
        <v>10</v>
      </c>
      <c r="F84" s="292">
        <f t="shared" si="11"/>
        <v>10</v>
      </c>
      <c r="G84" s="292">
        <f t="shared" si="11"/>
        <v>10</v>
      </c>
      <c r="H84" s="292">
        <f t="shared" si="11"/>
        <v>10</v>
      </c>
      <c r="I84" s="292">
        <f t="shared" si="11"/>
        <v>10</v>
      </c>
      <c r="J84" s="292">
        <f t="shared" si="11"/>
        <v>10</v>
      </c>
      <c r="K84" s="292">
        <f t="shared" si="11"/>
        <v>10</v>
      </c>
    </row>
    <row r="85" spans="1:11" s="109" customFormat="1">
      <c r="A85" s="109">
        <v>4</v>
      </c>
      <c r="B85" s="292">
        <f t="shared" si="9"/>
        <v>7</v>
      </c>
      <c r="C85" s="292">
        <f t="shared" ref="C85:K85" si="12">B85</f>
        <v>7</v>
      </c>
      <c r="D85" s="292">
        <f t="shared" si="12"/>
        <v>7</v>
      </c>
      <c r="E85" s="292">
        <f t="shared" si="12"/>
        <v>7</v>
      </c>
      <c r="F85" s="292">
        <f t="shared" si="12"/>
        <v>7</v>
      </c>
      <c r="G85" s="109">
        <f t="shared" si="12"/>
        <v>7</v>
      </c>
      <c r="H85" s="109">
        <f t="shared" si="12"/>
        <v>7</v>
      </c>
      <c r="I85" s="109">
        <f t="shared" si="12"/>
        <v>7</v>
      </c>
      <c r="J85" s="109">
        <f t="shared" si="12"/>
        <v>7</v>
      </c>
      <c r="K85" s="109">
        <f t="shared" si="12"/>
        <v>7</v>
      </c>
    </row>
    <row r="86" spans="1:11" s="109" customFormat="1">
      <c r="A86" s="109">
        <v>5</v>
      </c>
      <c r="B86" s="109">
        <f t="shared" si="9"/>
        <v>5</v>
      </c>
      <c r="C86" s="109">
        <f t="shared" ref="C86:K86" si="13">B86</f>
        <v>5</v>
      </c>
      <c r="D86" s="109">
        <f t="shared" si="13"/>
        <v>5</v>
      </c>
      <c r="E86" s="109">
        <f t="shared" si="13"/>
        <v>5</v>
      </c>
      <c r="F86" s="109">
        <f t="shared" si="13"/>
        <v>5</v>
      </c>
      <c r="G86" s="109">
        <f t="shared" si="13"/>
        <v>5</v>
      </c>
      <c r="H86" s="109">
        <f t="shared" si="13"/>
        <v>5</v>
      </c>
      <c r="I86" s="109">
        <f t="shared" si="13"/>
        <v>5</v>
      </c>
      <c r="J86" s="109">
        <f t="shared" si="13"/>
        <v>5</v>
      </c>
      <c r="K86" s="109">
        <f t="shared" si="13"/>
        <v>5</v>
      </c>
    </row>
    <row r="87" spans="1:11" s="109" customFormat="1">
      <c r="A87" s="109">
        <v>6</v>
      </c>
      <c r="B87" s="109">
        <f t="shared" si="9"/>
        <v>2</v>
      </c>
      <c r="C87" s="109">
        <f t="shared" ref="C87:K87" si="14">B87</f>
        <v>2</v>
      </c>
      <c r="D87" s="109">
        <f t="shared" si="14"/>
        <v>2</v>
      </c>
      <c r="E87" s="109">
        <f t="shared" si="14"/>
        <v>2</v>
      </c>
      <c r="F87" s="109">
        <f t="shared" si="14"/>
        <v>2</v>
      </c>
      <c r="G87" s="109">
        <f t="shared" si="14"/>
        <v>2</v>
      </c>
      <c r="H87" s="109">
        <f t="shared" si="14"/>
        <v>2</v>
      </c>
      <c r="I87" s="109">
        <f t="shared" si="14"/>
        <v>2</v>
      </c>
      <c r="J87" s="109">
        <f t="shared" si="14"/>
        <v>2</v>
      </c>
      <c r="K87" s="109">
        <f t="shared" si="14"/>
        <v>2</v>
      </c>
    </row>
    <row r="88" spans="1:11" s="109" customFormat="1">
      <c r="A88" s="109">
        <v>7</v>
      </c>
      <c r="B88" s="109">
        <f t="shared" si="9"/>
        <v>1</v>
      </c>
      <c r="C88" s="109">
        <f t="shared" ref="C88:K88" si="15">B88</f>
        <v>1</v>
      </c>
      <c r="D88" s="109">
        <f t="shared" si="15"/>
        <v>1</v>
      </c>
      <c r="E88" s="109">
        <f t="shared" si="15"/>
        <v>1</v>
      </c>
      <c r="F88" s="109">
        <f t="shared" si="15"/>
        <v>1</v>
      </c>
      <c r="G88" s="109">
        <f t="shared" si="15"/>
        <v>1</v>
      </c>
      <c r="H88" s="109">
        <f t="shared" si="15"/>
        <v>1</v>
      </c>
      <c r="I88" s="109">
        <f t="shared" si="15"/>
        <v>1</v>
      </c>
      <c r="J88" s="109">
        <f t="shared" si="15"/>
        <v>1</v>
      </c>
      <c r="K88" s="109">
        <f t="shared" si="15"/>
        <v>1</v>
      </c>
    </row>
    <row r="89" spans="1:11" s="109" customFormat="1"/>
    <row r="90" spans="1:11" s="109" customFormat="1">
      <c r="B90" s="109" t="s">
        <v>772</v>
      </c>
      <c r="C90" s="109" t="str">
        <f>B90</f>
        <v>שדה ב</v>
      </c>
      <c r="D90" s="109" t="str">
        <f t="shared" ref="D90:K90" si="16">C90</f>
        <v>שדה ב</v>
      </c>
      <c r="E90" s="109" t="str">
        <f t="shared" si="16"/>
        <v>שדה ב</v>
      </c>
      <c r="F90" s="109" t="str">
        <f t="shared" si="16"/>
        <v>שדה ב</v>
      </c>
      <c r="G90" s="109" t="str">
        <f t="shared" si="16"/>
        <v>שדה ב</v>
      </c>
      <c r="H90" s="109" t="str">
        <f t="shared" si="16"/>
        <v>שדה ב</v>
      </c>
      <c r="I90" s="109" t="str">
        <f t="shared" si="16"/>
        <v>שדה ב</v>
      </c>
      <c r="J90" s="109" t="str">
        <f t="shared" si="16"/>
        <v>שדה ב</v>
      </c>
      <c r="K90" s="109" t="str">
        <f t="shared" si="16"/>
        <v>שדה ב</v>
      </c>
    </row>
    <row r="91" spans="1:11" s="109" customFormat="1">
      <c r="B91" s="109" t="s">
        <v>794</v>
      </c>
      <c r="C91" s="109" t="s">
        <v>795</v>
      </c>
      <c r="D91" s="109" t="s">
        <v>796</v>
      </c>
      <c r="E91" s="109" t="s">
        <v>797</v>
      </c>
      <c r="F91" s="109" t="s">
        <v>798</v>
      </c>
      <c r="G91" s="109" t="s">
        <v>799</v>
      </c>
      <c r="H91" s="109" t="s">
        <v>800</v>
      </c>
      <c r="I91" s="109" t="s">
        <v>801</v>
      </c>
      <c r="J91" s="109" t="s">
        <v>802</v>
      </c>
      <c r="K91" s="109" t="s">
        <v>803</v>
      </c>
    </row>
    <row r="92" spans="1:11" s="109" customFormat="1">
      <c r="A92" s="109" t="s">
        <v>804</v>
      </c>
      <c r="B92" s="109" t="s">
        <v>805</v>
      </c>
      <c r="C92" s="109" t="s">
        <v>805</v>
      </c>
      <c r="D92" s="109" t="s">
        <v>805</v>
      </c>
      <c r="E92" s="109" t="s">
        <v>805</v>
      </c>
      <c r="F92" s="109" t="s">
        <v>805</v>
      </c>
      <c r="G92" s="109" t="s">
        <v>805</v>
      </c>
      <c r="H92" s="109" t="s">
        <v>805</v>
      </c>
      <c r="I92" s="109" t="s">
        <v>805</v>
      </c>
      <c r="J92" s="109" t="s">
        <v>805</v>
      </c>
      <c r="K92" s="109" t="s">
        <v>805</v>
      </c>
    </row>
    <row r="93" spans="1:11" s="109" customFormat="1">
      <c r="A93" s="109">
        <v>1</v>
      </c>
      <c r="B93" s="293">
        <f>G46</f>
        <v>20</v>
      </c>
      <c r="C93" s="293">
        <f>B93</f>
        <v>20</v>
      </c>
      <c r="D93" s="293">
        <f t="shared" ref="D93:K93" si="17">C93</f>
        <v>20</v>
      </c>
      <c r="E93" s="293">
        <f t="shared" si="17"/>
        <v>20</v>
      </c>
      <c r="F93" s="293">
        <f t="shared" si="17"/>
        <v>20</v>
      </c>
      <c r="G93" s="293">
        <f t="shared" si="17"/>
        <v>20</v>
      </c>
      <c r="H93" s="293">
        <f t="shared" si="17"/>
        <v>20</v>
      </c>
      <c r="I93" s="293">
        <f t="shared" si="17"/>
        <v>20</v>
      </c>
      <c r="J93" s="293">
        <f t="shared" si="17"/>
        <v>20</v>
      </c>
      <c r="K93" s="293">
        <f t="shared" si="17"/>
        <v>20</v>
      </c>
    </row>
    <row r="94" spans="1:11" s="109" customFormat="1">
      <c r="A94" s="109">
        <v>2</v>
      </c>
      <c r="B94" s="293">
        <f>G47</f>
        <v>15</v>
      </c>
      <c r="C94" s="293">
        <f>B94</f>
        <v>15</v>
      </c>
      <c r="D94" s="293">
        <f t="shared" ref="D94:K94" si="18">C94</f>
        <v>15</v>
      </c>
      <c r="E94" s="293">
        <f t="shared" si="18"/>
        <v>15</v>
      </c>
      <c r="F94" s="293">
        <f t="shared" si="18"/>
        <v>15</v>
      </c>
      <c r="G94" s="293">
        <f t="shared" si="18"/>
        <v>15</v>
      </c>
      <c r="H94" s="293">
        <f t="shared" si="18"/>
        <v>15</v>
      </c>
      <c r="I94" s="293">
        <f t="shared" si="18"/>
        <v>15</v>
      </c>
      <c r="J94" s="293">
        <f t="shared" si="18"/>
        <v>15</v>
      </c>
      <c r="K94" s="293">
        <f t="shared" si="18"/>
        <v>15</v>
      </c>
    </row>
    <row r="95" spans="1:11" s="109" customFormat="1">
      <c r="A95" s="109">
        <v>3</v>
      </c>
      <c r="B95" s="293">
        <f>G48</f>
        <v>8</v>
      </c>
      <c r="C95" s="293">
        <f>B95</f>
        <v>8</v>
      </c>
      <c r="D95" s="293">
        <f t="shared" ref="D95:K95" si="19">C95</f>
        <v>8</v>
      </c>
      <c r="E95" s="293">
        <f t="shared" si="19"/>
        <v>8</v>
      </c>
      <c r="F95" s="293">
        <f t="shared" si="19"/>
        <v>8</v>
      </c>
      <c r="G95" s="293">
        <f t="shared" si="19"/>
        <v>8</v>
      </c>
      <c r="H95" s="293">
        <f t="shared" si="19"/>
        <v>8</v>
      </c>
      <c r="I95" s="293">
        <f t="shared" si="19"/>
        <v>8</v>
      </c>
      <c r="J95" s="293">
        <f t="shared" si="19"/>
        <v>8</v>
      </c>
      <c r="K95" s="293">
        <f t="shared" si="19"/>
        <v>8</v>
      </c>
    </row>
    <row r="96" spans="1:11" s="109" customFormat="1">
      <c r="A96" s="109">
        <v>4</v>
      </c>
      <c r="B96" s="109">
        <f t="shared" ref="B96:B99" si="20">G49</f>
        <v>5</v>
      </c>
      <c r="C96" s="109">
        <f t="shared" ref="C96:K96" si="21">B96</f>
        <v>5</v>
      </c>
      <c r="D96" s="109">
        <f t="shared" si="21"/>
        <v>5</v>
      </c>
      <c r="E96" s="109">
        <f t="shared" si="21"/>
        <v>5</v>
      </c>
      <c r="F96" s="109">
        <f t="shared" si="21"/>
        <v>5</v>
      </c>
      <c r="G96" s="109">
        <f t="shared" si="21"/>
        <v>5</v>
      </c>
      <c r="H96" s="109">
        <f t="shared" si="21"/>
        <v>5</v>
      </c>
      <c r="I96" s="109">
        <f t="shared" si="21"/>
        <v>5</v>
      </c>
      <c r="J96" s="109">
        <f t="shared" si="21"/>
        <v>5</v>
      </c>
      <c r="K96" s="109">
        <f t="shared" si="21"/>
        <v>5</v>
      </c>
    </row>
    <row r="97" spans="1:11" s="109" customFormat="1">
      <c r="A97" s="109">
        <v>5</v>
      </c>
      <c r="B97" s="109">
        <f t="shared" si="20"/>
        <v>2</v>
      </c>
      <c r="C97" s="109">
        <f t="shared" ref="C97:K97" si="22">B97</f>
        <v>2</v>
      </c>
      <c r="D97" s="109">
        <f t="shared" si="22"/>
        <v>2</v>
      </c>
      <c r="E97" s="109">
        <f t="shared" si="22"/>
        <v>2</v>
      </c>
      <c r="F97" s="109">
        <f t="shared" si="22"/>
        <v>2</v>
      </c>
      <c r="G97" s="109">
        <f t="shared" si="22"/>
        <v>2</v>
      </c>
      <c r="H97" s="109">
        <f t="shared" si="22"/>
        <v>2</v>
      </c>
      <c r="I97" s="109">
        <f t="shared" si="22"/>
        <v>2</v>
      </c>
      <c r="J97" s="109">
        <f t="shared" si="22"/>
        <v>2</v>
      </c>
      <c r="K97" s="109">
        <f t="shared" si="22"/>
        <v>2</v>
      </c>
    </row>
    <row r="98" spans="1:11" s="109" customFormat="1">
      <c r="A98" s="109">
        <v>6</v>
      </c>
      <c r="B98" s="109">
        <f t="shared" si="20"/>
        <v>0</v>
      </c>
      <c r="C98" s="109">
        <f t="shared" ref="C98:K98" si="23">B98</f>
        <v>0</v>
      </c>
      <c r="D98" s="109">
        <f t="shared" si="23"/>
        <v>0</v>
      </c>
      <c r="E98" s="109">
        <f t="shared" si="23"/>
        <v>0</v>
      </c>
      <c r="F98" s="109">
        <f t="shared" si="23"/>
        <v>0</v>
      </c>
      <c r="G98" s="109">
        <f t="shared" si="23"/>
        <v>0</v>
      </c>
      <c r="H98" s="109">
        <f t="shared" si="23"/>
        <v>0</v>
      </c>
      <c r="I98" s="109">
        <f t="shared" si="23"/>
        <v>0</v>
      </c>
      <c r="J98" s="109">
        <f t="shared" si="23"/>
        <v>0</v>
      </c>
      <c r="K98" s="109">
        <f t="shared" si="23"/>
        <v>0</v>
      </c>
    </row>
    <row r="99" spans="1:11" s="109" customFormat="1">
      <c r="A99" s="109">
        <v>7</v>
      </c>
      <c r="B99" s="109">
        <f t="shared" si="20"/>
        <v>-1</v>
      </c>
      <c r="C99" s="109">
        <f t="shared" ref="C99:K99" si="24">B99</f>
        <v>-1</v>
      </c>
      <c r="D99" s="109">
        <f t="shared" si="24"/>
        <v>-1</v>
      </c>
      <c r="E99" s="109">
        <f t="shared" si="24"/>
        <v>-1</v>
      </c>
      <c r="F99" s="109">
        <f t="shared" si="24"/>
        <v>-1</v>
      </c>
      <c r="G99" s="109">
        <f t="shared" si="24"/>
        <v>-1</v>
      </c>
      <c r="H99" s="109">
        <f t="shared" si="24"/>
        <v>-1</v>
      </c>
      <c r="I99" s="109">
        <f t="shared" si="24"/>
        <v>-1</v>
      </c>
      <c r="J99" s="109">
        <f t="shared" si="24"/>
        <v>-1</v>
      </c>
      <c r="K99" s="109">
        <f t="shared" si="24"/>
        <v>-1</v>
      </c>
    </row>
    <row r="101" spans="1:11">
      <c r="A101" s="1" t="s">
        <v>806</v>
      </c>
    </row>
    <row r="102" spans="1:11">
      <c r="A102" s="1" t="s">
        <v>807</v>
      </c>
    </row>
    <row r="103" spans="1:11">
      <c r="A103" s="1" t="s">
        <v>808</v>
      </c>
    </row>
    <row r="104" spans="1:11">
      <c r="A104" s="1" t="s">
        <v>809</v>
      </c>
    </row>
    <row r="105" spans="1:11">
      <c r="A105" s="1" t="s">
        <v>810</v>
      </c>
    </row>
    <row r="106" spans="1:11">
      <c r="A106" s="1" t="s">
        <v>811</v>
      </c>
    </row>
    <row r="107" spans="1:11">
      <c r="A107" s="1" t="s">
        <v>812</v>
      </c>
    </row>
    <row r="108" spans="1:11">
      <c r="A108" s="1" t="s">
        <v>813</v>
      </c>
    </row>
    <row r="109" spans="1:11">
      <c r="A109" s="1" t="s">
        <v>814</v>
      </c>
    </row>
    <row r="110" spans="1:11">
      <c r="A110" s="1" t="s">
        <v>815</v>
      </c>
    </row>
    <row r="111" spans="1:11">
      <c r="A111" s="1" t="s">
        <v>816</v>
      </c>
    </row>
    <row r="112" spans="1:11">
      <c r="A112" s="1" t="s">
        <v>817</v>
      </c>
    </row>
    <row r="113" spans="1:8">
      <c r="A113" s="1" t="s">
        <v>818</v>
      </c>
    </row>
    <row r="114" spans="1:8">
      <c r="A114" s="1" t="s">
        <v>819</v>
      </c>
    </row>
    <row r="115" spans="1:8">
      <c r="A115" s="1" t="s">
        <v>820</v>
      </c>
    </row>
    <row r="116" spans="1:8">
      <c r="A116" s="1" t="s">
        <v>821</v>
      </c>
    </row>
    <row r="117" spans="1:8">
      <c r="A117" s="1" t="s">
        <v>822</v>
      </c>
    </row>
    <row r="119" spans="1:8">
      <c r="A119" s="92" t="s">
        <v>2307</v>
      </c>
      <c r="B119" s="92"/>
      <c r="C119" s="92"/>
      <c r="D119" s="92"/>
      <c r="E119" s="92"/>
      <c r="F119" s="92"/>
      <c r="G119" s="92"/>
      <c r="H119" s="92"/>
    </row>
    <row r="120" spans="1:8">
      <c r="A120" s="1" t="s">
        <v>823</v>
      </c>
    </row>
    <row r="121" spans="1:8" ht="17" thickBot="1"/>
    <row r="122" spans="1:8" ht="17" thickBot="1">
      <c r="A122" s="1" t="s">
        <v>824</v>
      </c>
      <c r="B122" s="108">
        <f>G71</f>
        <v>7</v>
      </c>
      <c r="C122" s="109" t="s">
        <v>825</v>
      </c>
      <c r="D122" s="109"/>
      <c r="E122" s="109"/>
      <c r="F122" s="109"/>
      <c r="G122" s="109"/>
      <c r="H122" s="109"/>
    </row>
    <row r="124" spans="1:8" ht="21">
      <c r="A124" s="92" t="s">
        <v>3391</v>
      </c>
      <c r="B124" s="92"/>
      <c r="C124" s="92"/>
      <c r="D124" s="92"/>
      <c r="E124" s="92"/>
      <c r="F124" s="92"/>
      <c r="G124" s="92"/>
      <c r="H124" s="92"/>
    </row>
    <row r="125" spans="1:8" hidden="1">
      <c r="A125" s="1" t="s">
        <v>826</v>
      </c>
    </row>
    <row r="126" spans="1:8" hidden="1">
      <c r="A126" s="1" t="s">
        <v>827</v>
      </c>
    </row>
    <row r="127" spans="1:8" hidden="1">
      <c r="A127" s="1" t="s">
        <v>828</v>
      </c>
    </row>
    <row r="128" spans="1:8" hidden="1">
      <c r="A128" s="1" t="s">
        <v>829</v>
      </c>
    </row>
    <row r="129" spans="1:9" hidden="1">
      <c r="A129" s="1" t="s">
        <v>830</v>
      </c>
    </row>
    <row r="130" spans="1:9" ht="17" thickBot="1"/>
    <row r="131" spans="1:9">
      <c r="B131" s="102" t="s">
        <v>771</v>
      </c>
      <c r="C131" s="102" t="s">
        <v>774</v>
      </c>
      <c r="D131" s="296" t="s">
        <v>775</v>
      </c>
      <c r="E131" s="102" t="s">
        <v>772</v>
      </c>
      <c r="F131" s="102" t="s">
        <v>774</v>
      </c>
      <c r="G131" s="296" t="s">
        <v>775</v>
      </c>
    </row>
    <row r="132" spans="1:9">
      <c r="B132" s="102" t="s">
        <v>488</v>
      </c>
      <c r="C132" s="102" t="s">
        <v>773</v>
      </c>
      <c r="D132" s="99" t="s">
        <v>776</v>
      </c>
      <c r="E132" s="102" t="s">
        <v>488</v>
      </c>
      <c r="F132" s="102" t="s">
        <v>773</v>
      </c>
      <c r="G132" s="99" t="s">
        <v>776</v>
      </c>
    </row>
    <row r="133" spans="1:9">
      <c r="B133" s="243">
        <v>1</v>
      </c>
      <c r="C133" s="243">
        <v>15</v>
      </c>
      <c r="D133" s="297">
        <f>C133</f>
        <v>15</v>
      </c>
      <c r="E133" s="246">
        <v>1</v>
      </c>
      <c r="F133" s="246">
        <v>20</v>
      </c>
      <c r="G133" s="298">
        <f>F133</f>
        <v>20</v>
      </c>
    </row>
    <row r="134" spans="1:9" ht="17" thickBot="1">
      <c r="B134" s="243">
        <f>B133+1</f>
        <v>2</v>
      </c>
      <c r="C134" s="243">
        <v>27</v>
      </c>
      <c r="D134" s="297">
        <f>C134-C133</f>
        <v>12</v>
      </c>
      <c r="E134" s="246">
        <f>E133+1</f>
        <v>2</v>
      </c>
      <c r="F134" s="246">
        <v>35</v>
      </c>
      <c r="G134" s="298">
        <f>F134-F133</f>
        <v>15</v>
      </c>
    </row>
    <row r="135" spans="1:9" ht="17" thickBot="1">
      <c r="B135" s="243">
        <f t="shared" ref="B135:B139" si="25">B134+1</f>
        <v>3</v>
      </c>
      <c r="C135" s="243">
        <v>37</v>
      </c>
      <c r="D135" s="297">
        <f>C135-C134</f>
        <v>10</v>
      </c>
      <c r="E135" s="246">
        <f t="shared" ref="E135:E139" si="26">E134+1</f>
        <v>3</v>
      </c>
      <c r="F135" s="299">
        <v>43</v>
      </c>
      <c r="G135" s="298">
        <f t="shared" ref="G135:G139" si="27">F135-F134</f>
        <v>8</v>
      </c>
    </row>
    <row r="136" spans="1:9">
      <c r="B136" s="300">
        <f t="shared" si="25"/>
        <v>4</v>
      </c>
      <c r="C136" s="300">
        <v>44</v>
      </c>
      <c r="D136" s="301">
        <f t="shared" ref="D136:D139" si="28">C136-C135</f>
        <v>7</v>
      </c>
      <c r="E136" s="102">
        <f t="shared" si="26"/>
        <v>4</v>
      </c>
      <c r="F136" s="102">
        <v>48</v>
      </c>
      <c r="G136" s="99">
        <f t="shared" si="27"/>
        <v>5</v>
      </c>
    </row>
    <row r="137" spans="1:9">
      <c r="B137" s="102">
        <f t="shared" si="25"/>
        <v>5</v>
      </c>
      <c r="C137" s="102">
        <v>49</v>
      </c>
      <c r="D137" s="99">
        <f t="shared" si="28"/>
        <v>5</v>
      </c>
      <c r="E137" s="102">
        <f t="shared" si="26"/>
        <v>5</v>
      </c>
      <c r="F137" s="102">
        <v>50</v>
      </c>
      <c r="G137" s="99">
        <f t="shared" si="27"/>
        <v>2</v>
      </c>
    </row>
    <row r="138" spans="1:9">
      <c r="B138" s="102">
        <f t="shared" si="25"/>
        <v>6</v>
      </c>
      <c r="C138" s="102">
        <v>51</v>
      </c>
      <c r="D138" s="99">
        <f t="shared" si="28"/>
        <v>2</v>
      </c>
      <c r="E138" s="102">
        <f t="shared" si="26"/>
        <v>6</v>
      </c>
      <c r="F138" s="102">
        <v>50</v>
      </c>
      <c r="G138" s="99">
        <f t="shared" si="27"/>
        <v>0</v>
      </c>
    </row>
    <row r="139" spans="1:9" ht="17" thickBot="1">
      <c r="B139" s="102">
        <f t="shared" si="25"/>
        <v>7</v>
      </c>
      <c r="C139" s="102">
        <v>52</v>
      </c>
      <c r="D139" s="100">
        <f t="shared" si="28"/>
        <v>1</v>
      </c>
      <c r="E139" s="102">
        <f t="shared" si="26"/>
        <v>7</v>
      </c>
      <c r="F139" s="102">
        <v>49</v>
      </c>
      <c r="G139" s="100">
        <f t="shared" si="27"/>
        <v>-1</v>
      </c>
    </row>
    <row r="141" spans="1:9" ht="17" thickBot="1">
      <c r="A141" s="1" t="s">
        <v>831</v>
      </c>
    </row>
    <row r="142" spans="1:9" s="109" customFormat="1" ht="17" thickBot="1">
      <c r="A142" s="109" t="s">
        <v>832</v>
      </c>
      <c r="B142" s="109" t="s">
        <v>833</v>
      </c>
      <c r="E142" s="110">
        <f>-F48</f>
        <v>-43</v>
      </c>
      <c r="F142" s="109" t="s">
        <v>834</v>
      </c>
    </row>
    <row r="143" spans="1:9" s="109" customFormat="1" ht="17" thickBot="1">
      <c r="A143" s="109" t="s">
        <v>835</v>
      </c>
      <c r="B143" s="109" t="s">
        <v>836</v>
      </c>
      <c r="E143" s="110">
        <f>D49*3</f>
        <v>21</v>
      </c>
      <c r="F143" s="109" t="s">
        <v>837</v>
      </c>
    </row>
    <row r="144" spans="1:9" ht="17" thickBot="1">
      <c r="B144" s="1" t="s">
        <v>838</v>
      </c>
      <c r="E144" s="110">
        <f>E142+E143</f>
        <v>-22</v>
      </c>
      <c r="F144" s="93"/>
      <c r="G144" s="109" t="s">
        <v>839</v>
      </c>
      <c r="H144" s="109"/>
      <c r="I144" s="109"/>
    </row>
    <row r="145" spans="1:8" ht="17" thickBot="1">
      <c r="E145" s="93"/>
      <c r="F145" s="93"/>
      <c r="G145" s="93"/>
    </row>
    <row r="146" spans="1:8" s="109" customFormat="1" ht="17" thickBot="1">
      <c r="A146" s="109" t="s">
        <v>840</v>
      </c>
      <c r="E146" s="302">
        <f>-E144</f>
        <v>22</v>
      </c>
    </row>
    <row r="148" spans="1:8">
      <c r="A148" s="1" t="s">
        <v>841</v>
      </c>
    </row>
    <row r="149" spans="1:8">
      <c r="A149" s="111" t="s">
        <v>842</v>
      </c>
    </row>
    <row r="150" spans="1:8">
      <c r="A150" s="1" t="s">
        <v>843</v>
      </c>
    </row>
    <row r="151" spans="1:8">
      <c r="A151" s="111" t="s">
        <v>844</v>
      </c>
    </row>
    <row r="152" spans="1:8">
      <c r="A152" s="1" t="s">
        <v>845</v>
      </c>
    </row>
    <row r="153" spans="1:8">
      <c r="A153" s="1" t="s">
        <v>846</v>
      </c>
    </row>
    <row r="154" spans="1:8">
      <c r="A154" s="1" t="s">
        <v>847</v>
      </c>
    </row>
    <row r="155" spans="1:8">
      <c r="A155" s="1" t="s">
        <v>848</v>
      </c>
    </row>
    <row r="156" spans="1:8">
      <c r="A156" s="1" t="s">
        <v>849</v>
      </c>
    </row>
    <row r="157" spans="1:8">
      <c r="A157" s="1" t="s">
        <v>850</v>
      </c>
    </row>
    <row r="158" spans="1:8">
      <c r="A158" s="1" t="s">
        <v>851</v>
      </c>
    </row>
    <row r="159" spans="1:8" ht="17" thickBot="1"/>
    <row r="160" spans="1:8" ht="21">
      <c r="A160" s="303" t="s">
        <v>2308</v>
      </c>
      <c r="B160" s="6"/>
      <c r="C160" s="6"/>
      <c r="D160" s="6"/>
      <c r="E160" s="6"/>
      <c r="F160" s="6"/>
      <c r="G160" s="6"/>
      <c r="H160" s="7"/>
    </row>
    <row r="161" spans="1:8">
      <c r="A161" s="8"/>
      <c r="H161" s="9"/>
    </row>
    <row r="162" spans="1:8">
      <c r="A162" s="8" t="s">
        <v>852</v>
      </c>
      <c r="H162" s="9"/>
    </row>
    <row r="163" spans="1:8">
      <c r="A163" s="8" t="s">
        <v>853</v>
      </c>
      <c r="H163" s="9"/>
    </row>
    <row r="164" spans="1:8">
      <c r="A164" s="8" t="s">
        <v>854</v>
      </c>
      <c r="H164" s="9"/>
    </row>
    <row r="165" spans="1:8">
      <c r="A165" s="8" t="s">
        <v>855</v>
      </c>
      <c r="H165" s="9"/>
    </row>
    <row r="166" spans="1:8">
      <c r="A166" s="8" t="s">
        <v>856</v>
      </c>
      <c r="H166" s="9"/>
    </row>
    <row r="167" spans="1:8">
      <c r="A167" s="8" t="s">
        <v>857</v>
      </c>
      <c r="H167" s="9"/>
    </row>
    <row r="168" spans="1:8">
      <c r="A168" s="8"/>
      <c r="H168" s="9"/>
    </row>
    <row r="169" spans="1:8">
      <c r="A169" s="137" t="s">
        <v>2309</v>
      </c>
      <c r="H169" s="9"/>
    </row>
    <row r="170" spans="1:8">
      <c r="A170" s="137" t="s">
        <v>2310</v>
      </c>
      <c r="H170" s="9"/>
    </row>
    <row r="171" spans="1:8">
      <c r="A171" s="8"/>
      <c r="H171" s="9"/>
    </row>
    <row r="172" spans="1:8">
      <c r="A172" s="8" t="s">
        <v>858</v>
      </c>
      <c r="H172" s="9"/>
    </row>
    <row r="173" spans="1:8">
      <c r="A173" s="8"/>
      <c r="C173" s="1" t="s">
        <v>859</v>
      </c>
      <c r="F173" s="1" t="s">
        <v>860</v>
      </c>
      <c r="G173" s="1" t="s">
        <v>2311</v>
      </c>
      <c r="H173" s="9"/>
    </row>
    <row r="174" spans="1:8">
      <c r="A174" s="8"/>
      <c r="C174" s="1" t="s">
        <v>861</v>
      </c>
      <c r="F174" s="1" t="s">
        <v>862</v>
      </c>
      <c r="H174" s="9" t="s">
        <v>2312</v>
      </c>
    </row>
    <row r="175" spans="1:8">
      <c r="A175" s="8"/>
      <c r="C175" s="1" t="s">
        <v>863</v>
      </c>
      <c r="F175" s="1" t="s">
        <v>775</v>
      </c>
      <c r="H175" s="9" t="s">
        <v>2313</v>
      </c>
    </row>
    <row r="176" spans="1:8">
      <c r="A176" s="1" t="s">
        <v>2314</v>
      </c>
      <c r="E176" s="1" t="s">
        <v>864</v>
      </c>
      <c r="F176" s="1" t="s">
        <v>865</v>
      </c>
      <c r="H176" s="9" t="s">
        <v>2315</v>
      </c>
    </row>
    <row r="177" spans="1:8">
      <c r="A177" s="8"/>
      <c r="C177" s="1" t="s">
        <v>866</v>
      </c>
      <c r="F177" s="1" t="s">
        <v>867</v>
      </c>
      <c r="H177" s="9" t="s">
        <v>2316</v>
      </c>
    </row>
    <row r="178" spans="1:8" ht="17" thickBot="1">
      <c r="A178" s="10"/>
      <c r="B178" s="11"/>
      <c r="C178" s="11" t="s">
        <v>868</v>
      </c>
      <c r="D178" s="11"/>
      <c r="E178" s="11"/>
      <c r="F178" s="11" t="s">
        <v>869</v>
      </c>
      <c r="G178" s="11"/>
      <c r="H178" s="13" t="s">
        <v>2317</v>
      </c>
    </row>
    <row r="180" spans="1:8">
      <c r="A180" s="2" t="s">
        <v>870</v>
      </c>
      <c r="B180" s="2"/>
      <c r="C180" s="2"/>
      <c r="D180" s="2"/>
      <c r="E180" s="2"/>
      <c r="F180" s="2"/>
      <c r="G180" s="2"/>
      <c r="H180" s="2"/>
    </row>
    <row r="181" spans="1:8">
      <c r="A181" s="1" t="s">
        <v>2322</v>
      </c>
    </row>
    <row r="183" spans="1:8">
      <c r="A183" s="92" t="s">
        <v>2318</v>
      </c>
      <c r="B183" s="92"/>
      <c r="C183" s="92"/>
      <c r="D183" s="92"/>
      <c r="E183" s="92"/>
      <c r="F183" s="92"/>
      <c r="G183" s="92"/>
      <c r="H183" s="92"/>
    </row>
    <row r="184" spans="1:8">
      <c r="A184" s="1" t="s">
        <v>2319</v>
      </c>
    </row>
    <row r="185" spans="1:8">
      <c r="A185" s="1" t="s">
        <v>2320</v>
      </c>
    </row>
    <row r="186" spans="1:8" ht="17" thickBot="1">
      <c r="A186" s="1" t="s">
        <v>2321</v>
      </c>
    </row>
    <row r="187" spans="1:8" ht="52" thickBot="1">
      <c r="B187" s="37" t="s">
        <v>785</v>
      </c>
      <c r="C187" s="97" t="s">
        <v>786</v>
      </c>
      <c r="D187" s="97" t="s">
        <v>787</v>
      </c>
      <c r="E187" s="97" t="s">
        <v>788</v>
      </c>
      <c r="F187" s="98" t="s">
        <v>789</v>
      </c>
      <c r="G187" s="97" t="s">
        <v>775</v>
      </c>
      <c r="H187" s="38" t="s">
        <v>774</v>
      </c>
    </row>
    <row r="188" spans="1:8">
      <c r="B188" s="101">
        <v>1</v>
      </c>
      <c r="C188" s="102">
        <v>10</v>
      </c>
      <c r="D188" s="102">
        <v>10</v>
      </c>
      <c r="E188" s="102" t="s">
        <v>214</v>
      </c>
      <c r="F188" s="102">
        <v>1</v>
      </c>
      <c r="G188" s="102">
        <v>20</v>
      </c>
      <c r="H188" s="103">
        <v>200</v>
      </c>
    </row>
    <row r="189" spans="1:8">
      <c r="B189" s="101">
        <v>11</v>
      </c>
      <c r="C189" s="102">
        <v>20</v>
      </c>
      <c r="D189" s="102">
        <v>10</v>
      </c>
      <c r="E189" s="102" t="s">
        <v>213</v>
      </c>
      <c r="F189" s="102">
        <v>1</v>
      </c>
      <c r="G189" s="102">
        <v>15</v>
      </c>
      <c r="H189" s="103">
        <v>150</v>
      </c>
    </row>
    <row r="190" spans="1:8">
      <c r="B190" s="101">
        <v>21</v>
      </c>
      <c r="C190" s="102">
        <v>30</v>
      </c>
      <c r="D190" s="102">
        <v>10</v>
      </c>
      <c r="E190" s="102" t="s">
        <v>214</v>
      </c>
      <c r="F190" s="102">
        <v>2</v>
      </c>
      <c r="G190" s="102">
        <v>15</v>
      </c>
      <c r="H190" s="103">
        <v>150</v>
      </c>
    </row>
    <row r="191" spans="1:8">
      <c r="B191" s="101">
        <v>31</v>
      </c>
      <c r="C191" s="102">
        <v>40</v>
      </c>
      <c r="D191" s="102">
        <v>10</v>
      </c>
      <c r="E191" s="102" t="s">
        <v>213</v>
      </c>
      <c r="F191" s="102">
        <v>2</v>
      </c>
      <c r="G191" s="102">
        <v>12</v>
      </c>
      <c r="H191" s="103">
        <v>120</v>
      </c>
    </row>
    <row r="192" spans="1:8">
      <c r="B192" s="101">
        <v>41</v>
      </c>
      <c r="C192" s="102">
        <v>50</v>
      </c>
      <c r="D192" s="102">
        <v>10</v>
      </c>
      <c r="E192" s="102" t="s">
        <v>213</v>
      </c>
      <c r="F192" s="102">
        <v>3</v>
      </c>
      <c r="G192" s="102">
        <v>10</v>
      </c>
      <c r="H192" s="103">
        <v>100</v>
      </c>
    </row>
    <row r="193" spans="1:10">
      <c r="B193" s="101">
        <v>51</v>
      </c>
      <c r="C193" s="102">
        <v>60</v>
      </c>
      <c r="D193" s="102">
        <v>10</v>
      </c>
      <c r="E193" s="102" t="s">
        <v>214</v>
      </c>
      <c r="F193" s="102">
        <v>3</v>
      </c>
      <c r="G193" s="102">
        <v>8</v>
      </c>
      <c r="H193" s="103">
        <v>80</v>
      </c>
    </row>
    <row r="194" spans="1:10" ht="17" thickBot="1">
      <c r="B194" s="104">
        <v>61</v>
      </c>
      <c r="C194" s="105">
        <v>65</v>
      </c>
      <c r="D194" s="105">
        <v>5</v>
      </c>
      <c r="E194" s="105" t="s">
        <v>213</v>
      </c>
      <c r="F194" s="105">
        <v>4</v>
      </c>
      <c r="G194" s="112">
        <v>7</v>
      </c>
      <c r="H194" s="106">
        <v>35</v>
      </c>
    </row>
    <row r="195" spans="1:10" ht="17" thickBot="1">
      <c r="G195" s="37" t="s">
        <v>218</v>
      </c>
      <c r="H195" s="107">
        <f>SUM(H188:H194)</f>
        <v>835</v>
      </c>
    </row>
    <row r="197" spans="1:10">
      <c r="A197" s="1" t="s">
        <v>871</v>
      </c>
      <c r="I197" s="1" t="s">
        <v>867</v>
      </c>
      <c r="J197" s="1" t="s">
        <v>3392</v>
      </c>
    </row>
    <row r="198" spans="1:10" ht="17" thickBot="1">
      <c r="A198" s="1" t="s">
        <v>872</v>
      </c>
      <c r="I198" s="1" t="s">
        <v>775</v>
      </c>
      <c r="J198" s="1" t="s">
        <v>3393</v>
      </c>
    </row>
    <row r="199" spans="1:10" ht="17" thickBot="1">
      <c r="D199" s="110">
        <f>7*(5)</f>
        <v>35</v>
      </c>
      <c r="F199" s="1" t="s">
        <v>873</v>
      </c>
      <c r="H199" s="349"/>
      <c r="I199" s="1" t="s">
        <v>862</v>
      </c>
      <c r="J199" s="1" t="s">
        <v>3394</v>
      </c>
    </row>
    <row r="201" spans="1:10">
      <c r="A201" s="92" t="s">
        <v>2326</v>
      </c>
      <c r="B201" s="92"/>
      <c r="C201" s="92"/>
      <c r="D201" s="92"/>
      <c r="E201" s="92"/>
      <c r="F201" s="92"/>
      <c r="G201" s="92"/>
      <c r="H201" s="92"/>
    </row>
    <row r="202" spans="1:10">
      <c r="A202" s="1" t="s">
        <v>2323</v>
      </c>
    </row>
    <row r="203" spans="1:10">
      <c r="A203" s="1" t="s">
        <v>2324</v>
      </c>
    </row>
    <row r="205" spans="1:10">
      <c r="A205" s="1" t="s">
        <v>2325</v>
      </c>
      <c r="F205" s="1" t="s">
        <v>874</v>
      </c>
      <c r="G205" s="1" t="s">
        <v>875</v>
      </c>
      <c r="I205" s="1" t="s">
        <v>2327</v>
      </c>
      <c r="J205" s="1" t="s">
        <v>2328</v>
      </c>
    </row>
    <row r="206" spans="1:10">
      <c r="A206" s="1" t="s">
        <v>2329</v>
      </c>
      <c r="F206" s="1" t="s">
        <v>876</v>
      </c>
      <c r="G206" s="1" t="s">
        <v>877</v>
      </c>
      <c r="I206" s="1" t="s">
        <v>2330</v>
      </c>
      <c r="J206" s="1" t="s">
        <v>2331</v>
      </c>
    </row>
    <row r="207" spans="1:10">
      <c r="A207" s="1" t="s">
        <v>878</v>
      </c>
      <c r="G207" s="1" t="s">
        <v>2332</v>
      </c>
      <c r="I207" s="1" t="s">
        <v>2333</v>
      </c>
      <c r="J207" s="1" t="s">
        <v>2334</v>
      </c>
    </row>
    <row r="209" spans="1:10">
      <c r="A209" s="1" t="s">
        <v>879</v>
      </c>
    </row>
    <row r="211" spans="1:10" ht="17" thickBot="1">
      <c r="A211" s="1" t="s">
        <v>880</v>
      </c>
      <c r="E211" s="1" t="s">
        <v>881</v>
      </c>
    </row>
    <row r="212" spans="1:10" ht="17" thickBot="1">
      <c r="A212" s="1" t="s">
        <v>882</v>
      </c>
      <c r="B212" s="108">
        <f>C49*5</f>
        <v>220</v>
      </c>
      <c r="D212" s="109" t="s">
        <v>883</v>
      </c>
      <c r="E212" s="1" t="s">
        <v>882</v>
      </c>
      <c r="F212" s="108">
        <f>F48*5</f>
        <v>215</v>
      </c>
      <c r="G212" s="109"/>
      <c r="H212" s="109" t="s">
        <v>884</v>
      </c>
      <c r="I212" s="1" t="s">
        <v>875</v>
      </c>
    </row>
    <row r="213" spans="1:10" ht="17" thickBot="1">
      <c r="A213" s="1" t="s">
        <v>885</v>
      </c>
      <c r="B213" s="108">
        <f>4*D199</f>
        <v>140</v>
      </c>
      <c r="D213" s="1" t="s">
        <v>886</v>
      </c>
      <c r="E213" s="1" t="s">
        <v>885</v>
      </c>
      <c r="F213" s="108">
        <f>E48*D199</f>
        <v>105</v>
      </c>
      <c r="H213" s="1" t="s">
        <v>887</v>
      </c>
      <c r="I213" s="1" t="s">
        <v>877</v>
      </c>
    </row>
    <row r="214" spans="1:10" ht="17" thickBot="1">
      <c r="A214" s="1" t="s">
        <v>888</v>
      </c>
      <c r="B214" s="304">
        <f>B212-B213</f>
        <v>80</v>
      </c>
      <c r="D214" s="1" t="s">
        <v>889</v>
      </c>
      <c r="E214" s="1" t="s">
        <v>888</v>
      </c>
      <c r="F214" s="304">
        <f>F212-F213</f>
        <v>110</v>
      </c>
      <c r="H214" s="1" t="s">
        <v>889</v>
      </c>
      <c r="I214" s="1" t="s">
        <v>2335</v>
      </c>
      <c r="J214" s="1" t="s">
        <v>2336</v>
      </c>
    </row>
    <row r="216" spans="1:10" ht="17" thickBot="1">
      <c r="A216" s="1" t="s">
        <v>890</v>
      </c>
    </row>
    <row r="217" spans="1:10" ht="17" thickBot="1">
      <c r="A217" s="1" t="s">
        <v>882</v>
      </c>
      <c r="B217" s="108">
        <f>C48*5</f>
        <v>185</v>
      </c>
      <c r="D217" s="109" t="s">
        <v>891</v>
      </c>
    </row>
    <row r="218" spans="1:10" ht="17" thickBot="1">
      <c r="A218" s="1" t="s">
        <v>885</v>
      </c>
      <c r="B218" s="108">
        <f>3*D199</f>
        <v>105</v>
      </c>
      <c r="D218" s="1" t="s">
        <v>887</v>
      </c>
    </row>
    <row r="219" spans="1:10" ht="17" thickBot="1">
      <c r="A219" s="1" t="s">
        <v>888</v>
      </c>
      <c r="B219" s="304">
        <f>B217-B218</f>
        <v>80</v>
      </c>
      <c r="D219" s="1" t="s">
        <v>889</v>
      </c>
    </row>
    <row r="221" spans="1:10">
      <c r="A221" s="305" t="s">
        <v>892</v>
      </c>
      <c r="B221" s="92"/>
      <c r="C221" s="92"/>
      <c r="D221" s="92"/>
      <c r="E221" s="92"/>
      <c r="F221" s="92"/>
      <c r="G221" s="92"/>
      <c r="H221" s="92"/>
    </row>
    <row r="222" spans="1:10">
      <c r="A222" s="1" t="s">
        <v>2337</v>
      </c>
    </row>
    <row r="223" spans="1:10">
      <c r="A223" s="1" t="s">
        <v>1849</v>
      </c>
    </row>
    <row r="224" spans="1:10">
      <c r="A224" s="1" t="s">
        <v>2338</v>
      </c>
    </row>
    <row r="225" spans="1:7">
      <c r="A225" s="1" t="s">
        <v>2339</v>
      </c>
    </row>
    <row r="226" spans="1:7">
      <c r="A226" s="1" t="s">
        <v>2340</v>
      </c>
    </row>
    <row r="228" spans="1:7">
      <c r="A228" s="1" t="s">
        <v>2341</v>
      </c>
    </row>
    <row r="229" spans="1:7">
      <c r="A229" s="1" t="s">
        <v>2342</v>
      </c>
    </row>
    <row r="231" spans="1:7">
      <c r="A231" s="1" t="s">
        <v>831</v>
      </c>
    </row>
    <row r="232" spans="1:7">
      <c r="A232" s="1" t="s">
        <v>2343</v>
      </c>
    </row>
    <row r="233" spans="1:7">
      <c r="A233" s="1" t="s">
        <v>2344</v>
      </c>
    </row>
    <row r="234" spans="1:7">
      <c r="A234" s="1" t="s">
        <v>2345</v>
      </c>
      <c r="F234" s="1">
        <f>42/5</f>
        <v>8.4</v>
      </c>
      <c r="G234" s="1" t="s">
        <v>2346</v>
      </c>
    </row>
    <row r="235" spans="1:7">
      <c r="A235" s="1" t="s">
        <v>2347</v>
      </c>
    </row>
    <row r="237" spans="1:7">
      <c r="A237" s="1" t="s">
        <v>2348</v>
      </c>
    </row>
    <row r="238" spans="1:7">
      <c r="A238" s="1" t="s">
        <v>2349</v>
      </c>
    </row>
    <row r="240" spans="1:7">
      <c r="A240" s="1" t="s">
        <v>2350</v>
      </c>
    </row>
    <row r="241" spans="1:8" ht="17" thickBot="1"/>
    <row r="242" spans="1:8" ht="17" thickBot="1">
      <c r="A242" s="116" t="s">
        <v>3401</v>
      </c>
      <c r="B242" s="117"/>
      <c r="C242" s="117"/>
      <c r="D242" s="117"/>
      <c r="E242" s="117"/>
      <c r="F242" s="117"/>
      <c r="G242" s="117"/>
      <c r="H242" s="118"/>
    </row>
    <row r="244" spans="1:8">
      <c r="A244" s="1" t="s">
        <v>893</v>
      </c>
    </row>
    <row r="245" spans="1:8">
      <c r="A245" s="1" t="s">
        <v>894</v>
      </c>
    </row>
    <row r="246" spans="1:8">
      <c r="A246" s="1" t="s">
        <v>895</v>
      </c>
    </row>
    <row r="247" spans="1:8">
      <c r="A247" s="1" t="s">
        <v>896</v>
      </c>
    </row>
    <row r="248" spans="1:8">
      <c r="A248" s="1" t="s">
        <v>897</v>
      </c>
    </row>
    <row r="249" spans="1:8">
      <c r="A249" s="1" t="s">
        <v>898</v>
      </c>
    </row>
    <row r="250" spans="1:8">
      <c r="A250" s="4" t="s">
        <v>899</v>
      </c>
      <c r="B250" s="4"/>
      <c r="C250" s="4"/>
      <c r="D250" s="4"/>
      <c r="E250" s="4"/>
      <c r="F250" s="4"/>
      <c r="G250" s="4"/>
      <c r="H250" s="4"/>
    </row>
    <row r="251" spans="1:8">
      <c r="A251" s="4" t="s">
        <v>900</v>
      </c>
      <c r="B251" s="4"/>
      <c r="C251" s="4"/>
      <c r="D251" s="4"/>
      <c r="E251" s="4"/>
      <c r="F251" s="4"/>
      <c r="G251" s="4"/>
      <c r="H251" s="4"/>
    </row>
    <row r="252" spans="1:8">
      <c r="A252" s="4" t="s">
        <v>901</v>
      </c>
      <c r="B252" s="4"/>
      <c r="C252" s="4"/>
      <c r="D252" s="4"/>
      <c r="E252" s="4"/>
      <c r="F252" s="4"/>
      <c r="G252" s="4"/>
      <c r="H252" s="4"/>
    </row>
    <row r="254" spans="1:8">
      <c r="A254" s="2" t="s">
        <v>902</v>
      </c>
      <c r="B254" s="2"/>
      <c r="C254" s="2"/>
      <c r="D254" s="2"/>
      <c r="E254" s="2"/>
      <c r="F254" s="2"/>
      <c r="G254" s="2"/>
      <c r="H254" s="2"/>
    </row>
    <row r="255" spans="1:8">
      <c r="A255" s="1" t="s">
        <v>903</v>
      </c>
    </row>
    <row r="256" spans="1:8">
      <c r="A256" s="1" t="s">
        <v>904</v>
      </c>
    </row>
    <row r="257" spans="1:3">
      <c r="A257" s="1" t="s">
        <v>905</v>
      </c>
    </row>
    <row r="259" spans="1:3" ht="51">
      <c r="A259" s="1" t="s">
        <v>906</v>
      </c>
      <c r="B259" s="96" t="s">
        <v>907</v>
      </c>
      <c r="C259" s="96" t="s">
        <v>908</v>
      </c>
    </row>
    <row r="260" spans="1:3">
      <c r="A260" s="1">
        <v>0</v>
      </c>
      <c r="B260" s="1">
        <v>0</v>
      </c>
      <c r="C260" s="1">
        <v>0</v>
      </c>
    </row>
    <row r="261" spans="1:3">
      <c r="A261" s="1">
        <v>1</v>
      </c>
      <c r="B261" s="1">
        <v>90</v>
      </c>
      <c r="C261" s="1">
        <v>80</v>
      </c>
    </row>
    <row r="262" spans="1:3">
      <c r="A262" s="1">
        <v>2</v>
      </c>
      <c r="B262" s="1">
        <v>155</v>
      </c>
      <c r="C262" s="1">
        <v>150</v>
      </c>
    </row>
    <row r="263" spans="1:3">
      <c r="A263" s="1">
        <v>3</v>
      </c>
      <c r="B263" s="1">
        <v>205</v>
      </c>
      <c r="C263" s="1">
        <v>210</v>
      </c>
    </row>
    <row r="264" spans="1:3">
      <c r="A264" s="1">
        <v>4</v>
      </c>
      <c r="B264" s="1">
        <v>225</v>
      </c>
      <c r="C264" s="1">
        <v>255</v>
      </c>
    </row>
    <row r="265" spans="1:3">
      <c r="A265" s="1">
        <v>5</v>
      </c>
      <c r="B265" s="1">
        <v>235</v>
      </c>
      <c r="C265" s="1">
        <v>285</v>
      </c>
    </row>
    <row r="266" spans="1:3">
      <c r="A266" s="1">
        <v>6</v>
      </c>
      <c r="B266" s="1">
        <v>240</v>
      </c>
      <c r="C266" s="1">
        <v>290</v>
      </c>
    </row>
    <row r="267" spans="1:3">
      <c r="A267" s="1">
        <v>7</v>
      </c>
      <c r="B267" s="1">
        <v>240</v>
      </c>
      <c r="C267" s="1">
        <v>290</v>
      </c>
    </row>
    <row r="269" spans="1:3">
      <c r="A269" s="1" t="s">
        <v>909</v>
      </c>
    </row>
    <row r="271" spans="1:3">
      <c r="A271" s="1" t="s">
        <v>105</v>
      </c>
    </row>
    <row r="272" spans="1:3">
      <c r="A272" s="1" t="s">
        <v>910</v>
      </c>
    </row>
    <row r="273" spans="1:8">
      <c r="A273" s="1" t="s">
        <v>911</v>
      </c>
    </row>
    <row r="274" spans="1:8">
      <c r="A274" s="1" t="s">
        <v>912</v>
      </c>
    </row>
    <row r="275" spans="1:8">
      <c r="A275" s="1" t="s">
        <v>913</v>
      </c>
    </row>
    <row r="276" spans="1:8">
      <c r="A276" s="1" t="s">
        <v>914</v>
      </c>
    </row>
    <row r="277" spans="1:8">
      <c r="A277" s="1" t="s">
        <v>915</v>
      </c>
    </row>
    <row r="278" spans="1:8">
      <c r="A278" s="1" t="s">
        <v>916</v>
      </c>
    </row>
    <row r="279" spans="1:8">
      <c r="A279" s="1" t="s">
        <v>917</v>
      </c>
    </row>
    <row r="280" spans="1:8">
      <c r="A280" s="1" t="s">
        <v>918</v>
      </c>
    </row>
    <row r="281" spans="1:8">
      <c r="A281" s="1" t="s">
        <v>919</v>
      </c>
    </row>
    <row r="282" spans="1:8">
      <c r="A282" s="1" t="s">
        <v>920</v>
      </c>
    </row>
    <row r="284" spans="1:8">
      <c r="A284" s="4" t="s">
        <v>341</v>
      </c>
    </row>
    <row r="285" spans="1:8" ht="17" thickBot="1"/>
    <row r="286" spans="1:8">
      <c r="A286" s="5" t="s">
        <v>910</v>
      </c>
      <c r="B286" s="6"/>
      <c r="C286" s="6"/>
      <c r="D286" s="6"/>
      <c r="E286" s="6"/>
      <c r="F286" s="6"/>
      <c r="G286" s="6"/>
      <c r="H286" s="7"/>
    </row>
    <row r="287" spans="1:8" ht="17" thickBot="1">
      <c r="A287" s="10" t="s">
        <v>921</v>
      </c>
      <c r="B287" s="11"/>
      <c r="C287" s="11"/>
      <c r="D287" s="11"/>
      <c r="E287" s="11"/>
      <c r="F287" s="11"/>
      <c r="G287" s="11"/>
      <c r="H287" s="13"/>
    </row>
    <row r="289" spans="1:8">
      <c r="A289" s="92" t="s">
        <v>922</v>
      </c>
      <c r="B289" s="92"/>
      <c r="C289" s="92"/>
      <c r="D289" s="92"/>
      <c r="E289" s="92"/>
      <c r="F289" s="92"/>
      <c r="G289" s="92"/>
      <c r="H289" s="92"/>
    </row>
    <row r="291" spans="1:8">
      <c r="A291" s="1" t="s">
        <v>923</v>
      </c>
    </row>
    <row r="292" spans="1:8">
      <c r="A292" s="1" t="s">
        <v>924</v>
      </c>
    </row>
    <row r="293" spans="1:8">
      <c r="A293" s="1" t="s">
        <v>925</v>
      </c>
    </row>
    <row r="295" spans="1:8">
      <c r="A295" s="1" t="s">
        <v>926</v>
      </c>
    </row>
    <row r="296" spans="1:8">
      <c r="A296" s="1" t="s">
        <v>927</v>
      </c>
    </row>
    <row r="298" spans="1:8">
      <c r="A298" s="15"/>
      <c r="B298" s="463" t="s">
        <v>928</v>
      </c>
      <c r="C298" s="463"/>
      <c r="D298" s="463" t="s">
        <v>929</v>
      </c>
      <c r="E298" s="463"/>
    </row>
    <row r="299" spans="1:8" ht="51">
      <c r="A299" s="15" t="s">
        <v>906</v>
      </c>
      <c r="B299" s="20" t="s">
        <v>930</v>
      </c>
      <c r="C299" s="122" t="s">
        <v>931</v>
      </c>
      <c r="D299" s="20" t="s">
        <v>932</v>
      </c>
      <c r="E299" s="122" t="s">
        <v>933</v>
      </c>
    </row>
    <row r="300" spans="1:8">
      <c r="A300" s="15">
        <v>0</v>
      </c>
      <c r="B300" s="15">
        <v>0</v>
      </c>
      <c r="C300" s="123"/>
      <c r="D300" s="15">
        <v>0</v>
      </c>
      <c r="E300" s="123"/>
    </row>
    <row r="301" spans="1:8">
      <c r="A301" s="470">
        <v>1</v>
      </c>
      <c r="B301" s="470">
        <v>90</v>
      </c>
      <c r="C301" s="124">
        <f>B301-B300</f>
        <v>90</v>
      </c>
      <c r="D301" s="470">
        <v>80</v>
      </c>
      <c r="E301" s="124">
        <f>D301-D300</f>
        <v>80</v>
      </c>
      <c r="G301" s="1" t="s">
        <v>3395</v>
      </c>
    </row>
    <row r="302" spans="1:8">
      <c r="A302" s="471"/>
      <c r="B302" s="471"/>
      <c r="C302" s="124" t="s">
        <v>934</v>
      </c>
      <c r="D302" s="471"/>
      <c r="E302" s="124" t="s">
        <v>934</v>
      </c>
      <c r="G302" s="1" t="s">
        <v>3396</v>
      </c>
    </row>
    <row r="303" spans="1:8">
      <c r="A303" s="15">
        <v>2</v>
      </c>
      <c r="B303" s="15">
        <v>155</v>
      </c>
      <c r="C303" s="123">
        <f>B303-B301</f>
        <v>65</v>
      </c>
      <c r="D303" s="461">
        <v>150</v>
      </c>
      <c r="E303" s="123">
        <f>D303-D301</f>
        <v>70</v>
      </c>
      <c r="G303" s="1" t="s">
        <v>3397</v>
      </c>
    </row>
    <row r="304" spans="1:8">
      <c r="A304" s="15"/>
      <c r="B304" s="15"/>
      <c r="C304" s="123" t="s">
        <v>935</v>
      </c>
      <c r="D304" s="462"/>
      <c r="E304" s="123" t="s">
        <v>934</v>
      </c>
      <c r="G304" s="1" t="s">
        <v>3398</v>
      </c>
    </row>
    <row r="305" spans="1:8">
      <c r="A305" s="15">
        <v>3</v>
      </c>
      <c r="B305" s="15">
        <v>205</v>
      </c>
      <c r="C305" s="123">
        <f>B305-B303</f>
        <v>50</v>
      </c>
      <c r="D305" s="15">
        <v>210</v>
      </c>
      <c r="E305" s="123">
        <f>D305-D303</f>
        <v>60</v>
      </c>
      <c r="G305" s="1" t="s">
        <v>3399</v>
      </c>
    </row>
    <row r="306" spans="1:8">
      <c r="A306" s="15">
        <v>4</v>
      </c>
      <c r="B306" s="15">
        <v>225</v>
      </c>
      <c r="C306" s="123">
        <f t="shared" ref="C306:E309" si="29">B306-B305</f>
        <v>20</v>
      </c>
      <c r="D306" s="15">
        <v>255</v>
      </c>
      <c r="E306" s="123">
        <f t="shared" si="29"/>
        <v>45</v>
      </c>
      <c r="G306" s="1" t="s">
        <v>3400</v>
      </c>
    </row>
    <row r="307" spans="1:8">
      <c r="A307" s="15">
        <v>5</v>
      </c>
      <c r="B307" s="15">
        <v>235</v>
      </c>
      <c r="C307" s="123">
        <f t="shared" si="29"/>
        <v>10</v>
      </c>
      <c r="D307" s="15">
        <v>285</v>
      </c>
      <c r="E307" s="123">
        <f t="shared" si="29"/>
        <v>30</v>
      </c>
    </row>
    <row r="308" spans="1:8">
      <c r="A308" s="15">
        <v>6</v>
      </c>
      <c r="B308" s="15">
        <v>240</v>
      </c>
      <c r="C308" s="123">
        <f t="shared" si="29"/>
        <v>5</v>
      </c>
      <c r="D308" s="15">
        <v>290</v>
      </c>
      <c r="E308" s="123">
        <f t="shared" si="29"/>
        <v>5</v>
      </c>
    </row>
    <row r="309" spans="1:8">
      <c r="A309" s="15">
        <v>7</v>
      </c>
      <c r="B309" s="15">
        <v>240</v>
      </c>
      <c r="C309" s="123">
        <f t="shared" si="29"/>
        <v>0</v>
      </c>
      <c r="D309" s="15">
        <v>290</v>
      </c>
      <c r="E309" s="123">
        <f t="shared" si="29"/>
        <v>0</v>
      </c>
    </row>
    <row r="311" spans="1:8">
      <c r="A311" s="1" t="s">
        <v>936</v>
      </c>
    </row>
    <row r="312" spans="1:8">
      <c r="A312" s="1" t="s">
        <v>937</v>
      </c>
      <c r="B312" s="125">
        <f>10*C301+6*C303</f>
        <v>1290</v>
      </c>
      <c r="E312" s="1" t="s">
        <v>938</v>
      </c>
      <c r="F312" s="1" t="s">
        <v>939</v>
      </c>
    </row>
    <row r="313" spans="1:8">
      <c r="A313" s="1" t="s">
        <v>211</v>
      </c>
      <c r="B313" s="125">
        <f>10*E301+10*E303</f>
        <v>1500</v>
      </c>
      <c r="E313" s="1" t="s">
        <v>940</v>
      </c>
    </row>
    <row r="314" spans="1:8">
      <c r="A314" s="1" t="s">
        <v>218</v>
      </c>
      <c r="B314" s="126">
        <f>SUM(B312:B313)</f>
        <v>2790</v>
      </c>
      <c r="C314" s="1" t="s">
        <v>941</v>
      </c>
    </row>
    <row r="315" spans="1:8" ht="17" thickBot="1"/>
    <row r="316" spans="1:8">
      <c r="A316" s="5" t="s">
        <v>914</v>
      </c>
      <c r="B316" s="6"/>
      <c r="C316" s="6"/>
      <c r="D316" s="6"/>
      <c r="E316" s="6"/>
      <c r="F316" s="6"/>
      <c r="G316" s="6"/>
      <c r="H316" s="7"/>
    </row>
    <row r="317" spans="1:8" ht="17" thickBot="1">
      <c r="A317" s="10" t="s">
        <v>915</v>
      </c>
      <c r="B317" s="11"/>
      <c r="C317" s="11"/>
      <c r="D317" s="11"/>
      <c r="E317" s="11"/>
      <c r="F317" s="11"/>
      <c r="G317" s="11"/>
      <c r="H317" s="13"/>
    </row>
    <row r="319" spans="1:8">
      <c r="A319" s="1" t="s">
        <v>942</v>
      </c>
    </row>
    <row r="320" spans="1:8" ht="17" thickBot="1"/>
    <row r="321" spans="1:8" ht="17" thickBot="1">
      <c r="A321" s="72" t="s">
        <v>916</v>
      </c>
      <c r="B321" s="50"/>
      <c r="C321" s="50"/>
      <c r="D321" s="50"/>
      <c r="E321" s="50"/>
      <c r="F321" s="50"/>
      <c r="G321" s="50"/>
      <c r="H321" s="51"/>
    </row>
    <row r="323" spans="1:8">
      <c r="A323" s="15"/>
      <c r="B323" s="463" t="s">
        <v>928</v>
      </c>
      <c r="C323" s="463"/>
      <c r="D323" s="463" t="s">
        <v>929</v>
      </c>
      <c r="E323" s="463"/>
    </row>
    <row r="324" spans="1:8" ht="51">
      <c r="A324" s="15" t="s">
        <v>906</v>
      </c>
      <c r="B324" s="20" t="s">
        <v>930</v>
      </c>
      <c r="C324" s="20" t="s">
        <v>931</v>
      </c>
      <c r="D324" s="20" t="s">
        <v>932</v>
      </c>
      <c r="E324" s="20" t="s">
        <v>933</v>
      </c>
    </row>
    <row r="325" spans="1:8">
      <c r="A325" s="15">
        <v>0</v>
      </c>
      <c r="B325" s="15">
        <v>0</v>
      </c>
      <c r="C325" s="15"/>
      <c r="D325" s="15">
        <v>0</v>
      </c>
      <c r="E325" s="15"/>
    </row>
    <row r="326" spans="1:8">
      <c r="A326" s="461">
        <v>1</v>
      </c>
      <c r="B326" s="461">
        <v>90</v>
      </c>
      <c r="C326" s="127">
        <f>B326-B325</f>
        <v>90</v>
      </c>
      <c r="D326" s="461">
        <v>80</v>
      </c>
      <c r="E326" s="127">
        <f>D326-D325</f>
        <v>80</v>
      </c>
    </row>
    <row r="327" spans="1:8">
      <c r="A327" s="462"/>
      <c r="B327" s="462"/>
      <c r="C327" s="127" t="s">
        <v>934</v>
      </c>
      <c r="D327" s="462"/>
      <c r="E327" s="127" t="s">
        <v>934</v>
      </c>
    </row>
    <row r="328" spans="1:8">
      <c r="A328" s="461">
        <v>2</v>
      </c>
      <c r="B328" s="461">
        <v>155</v>
      </c>
      <c r="C328" s="15">
        <f>B328-B326</f>
        <v>65</v>
      </c>
      <c r="D328" s="461">
        <v>150</v>
      </c>
      <c r="E328" s="15">
        <f>D328-D326</f>
        <v>70</v>
      </c>
    </row>
    <row r="329" spans="1:8">
      <c r="A329" s="462"/>
      <c r="B329" s="462"/>
      <c r="C329" s="15" t="s">
        <v>934</v>
      </c>
      <c r="D329" s="462"/>
      <c r="E329" s="15" t="s">
        <v>934</v>
      </c>
    </row>
    <row r="330" spans="1:8">
      <c r="A330" s="461">
        <v>3</v>
      </c>
      <c r="B330" s="461">
        <v>205</v>
      </c>
      <c r="C330" s="15">
        <f>B330-B328</f>
        <v>50</v>
      </c>
      <c r="D330" s="461">
        <v>210</v>
      </c>
      <c r="E330" s="15">
        <f>D330-D328</f>
        <v>60</v>
      </c>
    </row>
    <row r="331" spans="1:8">
      <c r="A331" s="462"/>
      <c r="B331" s="462"/>
      <c r="C331" s="15" t="s">
        <v>935</v>
      </c>
      <c r="D331" s="462"/>
      <c r="E331" s="15" t="s">
        <v>934</v>
      </c>
    </row>
    <row r="332" spans="1:8">
      <c r="A332" s="15">
        <v>4</v>
      </c>
      <c r="B332" s="15">
        <v>225</v>
      </c>
      <c r="C332" s="15">
        <f t="shared" ref="C332" si="30">B332-B330</f>
        <v>20</v>
      </c>
      <c r="D332" s="15">
        <v>255</v>
      </c>
      <c r="E332" s="15">
        <f t="shared" ref="E332" si="31">D332-D330</f>
        <v>45</v>
      </c>
    </row>
    <row r="333" spans="1:8">
      <c r="A333" s="15">
        <v>5</v>
      </c>
      <c r="B333" s="15">
        <v>235</v>
      </c>
      <c r="C333" s="15">
        <f t="shared" ref="C333" si="32">B333-B332</f>
        <v>10</v>
      </c>
      <c r="D333" s="15">
        <v>285</v>
      </c>
      <c r="E333" s="15">
        <f t="shared" ref="E333" si="33">D333-D332</f>
        <v>30</v>
      </c>
    </row>
    <row r="334" spans="1:8">
      <c r="A334" s="15">
        <v>6</v>
      </c>
      <c r="B334" s="15">
        <v>240</v>
      </c>
      <c r="C334" s="15">
        <f t="shared" ref="C334" si="34">B334-B333</f>
        <v>5</v>
      </c>
      <c r="D334" s="15">
        <v>290</v>
      </c>
      <c r="E334" s="15">
        <f t="shared" ref="E334" si="35">D334-D333</f>
        <v>5</v>
      </c>
    </row>
    <row r="335" spans="1:8">
      <c r="A335" s="15">
        <v>7</v>
      </c>
      <c r="B335" s="15">
        <v>240</v>
      </c>
      <c r="C335" s="15">
        <f t="shared" ref="C335" si="36">B335-B334</f>
        <v>0</v>
      </c>
      <c r="D335" s="15">
        <v>290</v>
      </c>
      <c r="E335" s="15">
        <f t="shared" ref="E335" si="37">D335-D334</f>
        <v>0</v>
      </c>
    </row>
    <row r="337" spans="1:8">
      <c r="A337" s="1" t="s">
        <v>936</v>
      </c>
    </row>
    <row r="338" spans="1:8">
      <c r="A338" s="1" t="s">
        <v>937</v>
      </c>
      <c r="B338" s="114">
        <f>10*C326+10*C328+6*C330</f>
        <v>1850</v>
      </c>
      <c r="E338" s="1" t="s">
        <v>943</v>
      </c>
      <c r="G338" s="1">
        <f>C330</f>
        <v>50</v>
      </c>
    </row>
    <row r="339" spans="1:8">
      <c r="A339" s="1" t="s">
        <v>944</v>
      </c>
      <c r="B339" s="114">
        <f>10*E326+10*E328+10*E330</f>
        <v>2100</v>
      </c>
    </row>
    <row r="340" spans="1:8">
      <c r="B340" s="115">
        <f>SUM(B338:B339)</f>
        <v>3950</v>
      </c>
    </row>
    <row r="341" spans="1:8" ht="17" thickBot="1"/>
    <row r="342" spans="1:8">
      <c r="A342" s="5" t="s">
        <v>917</v>
      </c>
      <c r="B342" s="6"/>
      <c r="C342" s="6"/>
      <c r="D342" s="6"/>
      <c r="E342" s="6"/>
      <c r="F342" s="6"/>
      <c r="G342" s="6"/>
      <c r="H342" s="7"/>
    </row>
    <row r="343" spans="1:8">
      <c r="A343" s="8" t="s">
        <v>918</v>
      </c>
      <c r="H343" s="9"/>
    </row>
    <row r="344" spans="1:8">
      <c r="A344" s="8" t="s">
        <v>919</v>
      </c>
      <c r="H344" s="9"/>
    </row>
    <row r="345" spans="1:8" ht="17" thickBot="1">
      <c r="A345" s="10" t="s">
        <v>920</v>
      </c>
      <c r="B345" s="11"/>
      <c r="C345" s="11"/>
      <c r="D345" s="11"/>
      <c r="E345" s="11"/>
      <c r="F345" s="11"/>
      <c r="G345" s="11"/>
      <c r="H345" s="13"/>
    </row>
    <row r="347" spans="1:8">
      <c r="A347" s="1" t="s">
        <v>945</v>
      </c>
      <c r="C347" s="114">
        <f>B340</f>
        <v>3950</v>
      </c>
    </row>
    <row r="349" spans="1:8">
      <c r="A349" s="1" t="s">
        <v>946</v>
      </c>
    </row>
    <row r="351" spans="1:8">
      <c r="A351" s="15"/>
      <c r="B351" s="463" t="s">
        <v>928</v>
      </c>
      <c r="C351" s="463"/>
      <c r="D351" s="463" t="s">
        <v>929</v>
      </c>
      <c r="E351" s="463"/>
    </row>
    <row r="352" spans="1:8" ht="51">
      <c r="A352" s="15" t="s">
        <v>906</v>
      </c>
      <c r="B352" s="20" t="s">
        <v>930</v>
      </c>
      <c r="C352" s="20" t="s">
        <v>931</v>
      </c>
      <c r="D352" s="20" t="s">
        <v>932</v>
      </c>
      <c r="E352" s="20" t="s">
        <v>933</v>
      </c>
    </row>
    <row r="353" spans="1:5">
      <c r="A353" s="15">
        <v>0</v>
      </c>
      <c r="B353" s="15">
        <v>0</v>
      </c>
      <c r="C353" s="15"/>
      <c r="D353" s="15">
        <v>0</v>
      </c>
      <c r="E353" s="15"/>
    </row>
    <row r="354" spans="1:5">
      <c r="A354" s="461">
        <v>1</v>
      </c>
      <c r="B354" s="461">
        <v>90</v>
      </c>
      <c r="C354" s="127">
        <f>B354-B353</f>
        <v>90</v>
      </c>
      <c r="D354" s="461">
        <v>80</v>
      </c>
      <c r="E354" s="127">
        <f>D354-D353</f>
        <v>80</v>
      </c>
    </row>
    <row r="355" spans="1:5">
      <c r="A355" s="462"/>
      <c r="B355" s="462"/>
      <c r="C355" s="131" t="s">
        <v>947</v>
      </c>
      <c r="D355" s="462"/>
      <c r="E355" s="131" t="s">
        <v>934</v>
      </c>
    </row>
    <row r="356" spans="1:5">
      <c r="A356" s="461">
        <v>2</v>
      </c>
      <c r="B356" s="461">
        <v>155</v>
      </c>
      <c r="C356" s="15">
        <f>B356-B354</f>
        <v>65</v>
      </c>
      <c r="D356" s="461">
        <v>150</v>
      </c>
      <c r="E356" s="15">
        <f>D356-D354</f>
        <v>70</v>
      </c>
    </row>
    <row r="357" spans="1:5">
      <c r="A357" s="462"/>
      <c r="B357" s="462"/>
      <c r="C357" s="123" t="s">
        <v>947</v>
      </c>
      <c r="D357" s="462"/>
      <c r="E357" s="123" t="s">
        <v>934</v>
      </c>
    </row>
    <row r="358" spans="1:5">
      <c r="A358" s="461">
        <v>3</v>
      </c>
      <c r="B358" s="461">
        <v>205</v>
      </c>
      <c r="C358" s="15">
        <f>B358-B356</f>
        <v>50</v>
      </c>
      <c r="D358" s="461">
        <v>210</v>
      </c>
      <c r="E358" s="15">
        <f>D358-D356</f>
        <v>60</v>
      </c>
    </row>
    <row r="359" spans="1:5">
      <c r="A359" s="462"/>
      <c r="B359" s="462"/>
      <c r="C359" s="123" t="s">
        <v>948</v>
      </c>
      <c r="D359" s="462"/>
      <c r="E359" s="123" t="s">
        <v>934</v>
      </c>
    </row>
    <row r="360" spans="1:5">
      <c r="A360" s="15">
        <v>4</v>
      </c>
      <c r="B360" s="15">
        <v>225</v>
      </c>
      <c r="C360" s="15">
        <f t="shared" ref="C360" si="38">B360-B358</f>
        <v>20</v>
      </c>
      <c r="D360" s="15">
        <v>255</v>
      </c>
      <c r="E360" s="15">
        <f t="shared" ref="E360" si="39">D360-D358</f>
        <v>45</v>
      </c>
    </row>
    <row r="361" spans="1:5">
      <c r="A361" s="15">
        <v>5</v>
      </c>
      <c r="B361" s="15">
        <v>235</v>
      </c>
      <c r="C361" s="15">
        <f t="shared" ref="C361" si="40">B361-B360</f>
        <v>10</v>
      </c>
      <c r="D361" s="15">
        <v>285</v>
      </c>
      <c r="E361" s="15">
        <f t="shared" ref="E361:E363" si="41">D361-D360</f>
        <v>30</v>
      </c>
    </row>
    <row r="362" spans="1:5">
      <c r="A362" s="15">
        <v>6</v>
      </c>
      <c r="B362" s="15">
        <v>240</v>
      </c>
      <c r="C362" s="15">
        <f t="shared" ref="C362" si="42">B362-B361</f>
        <v>5</v>
      </c>
      <c r="D362" s="15">
        <v>290</v>
      </c>
      <c r="E362" s="15">
        <f t="shared" si="41"/>
        <v>5</v>
      </c>
    </row>
    <row r="363" spans="1:5">
      <c r="A363" s="15">
        <v>7</v>
      </c>
      <c r="B363" s="15">
        <v>240</v>
      </c>
      <c r="C363" s="15">
        <f t="shared" ref="C363" si="43">B363-B362</f>
        <v>0</v>
      </c>
      <c r="D363" s="15">
        <v>290</v>
      </c>
      <c r="E363" s="15">
        <f t="shared" si="41"/>
        <v>0</v>
      </c>
    </row>
    <row r="365" spans="1:5">
      <c r="A365" s="1" t="s">
        <v>949</v>
      </c>
    </row>
    <row r="366" spans="1:5">
      <c r="A366" s="1" t="s">
        <v>937</v>
      </c>
      <c r="B366" s="114">
        <f>11*C354+11*C356+4*C358</f>
        <v>1905</v>
      </c>
    </row>
    <row r="367" spans="1:5">
      <c r="A367" s="1" t="s">
        <v>944</v>
      </c>
      <c r="B367" s="114">
        <f>10*E354+10*E356+10*E358</f>
        <v>2100</v>
      </c>
    </row>
    <row r="368" spans="1:5">
      <c r="B368" s="115">
        <f>SUM(B366:B367)</f>
        <v>4005</v>
      </c>
    </row>
    <row r="370" spans="1:8">
      <c r="A370" s="1" t="s">
        <v>950</v>
      </c>
      <c r="E370" s="114">
        <f>B368</f>
        <v>4005</v>
      </c>
    </row>
    <row r="371" spans="1:8">
      <c r="A371" s="1" t="s">
        <v>951</v>
      </c>
      <c r="E371" s="114">
        <v>3950</v>
      </c>
      <c r="F371" s="1" t="s">
        <v>952</v>
      </c>
    </row>
    <row r="372" spans="1:8">
      <c r="A372" s="1" t="s">
        <v>953</v>
      </c>
      <c r="E372" s="128">
        <f>E370-E371</f>
        <v>55</v>
      </c>
    </row>
    <row r="374" spans="1:8">
      <c r="A374" s="4" t="s">
        <v>954</v>
      </c>
    </row>
    <row r="376" spans="1:8">
      <c r="A376" s="2" t="s">
        <v>955</v>
      </c>
      <c r="B376" s="2"/>
      <c r="C376" s="2"/>
      <c r="D376" s="2"/>
      <c r="E376" s="2"/>
      <c r="F376" s="2"/>
      <c r="G376" s="2"/>
      <c r="H376" s="2"/>
    </row>
    <row r="377" spans="1:8">
      <c r="A377" s="1" t="s">
        <v>956</v>
      </c>
    </row>
    <row r="378" spans="1:8">
      <c r="A378" s="1" t="s">
        <v>957</v>
      </c>
    </row>
    <row r="379" spans="1:8">
      <c r="A379" s="1" t="s">
        <v>958</v>
      </c>
    </row>
    <row r="380" spans="1:8">
      <c r="A380" s="1" t="s">
        <v>959</v>
      </c>
    </row>
    <row r="382" spans="1:8" ht="34">
      <c r="A382" s="1" t="s">
        <v>906</v>
      </c>
      <c r="B382" s="96" t="s">
        <v>960</v>
      </c>
      <c r="C382" s="96" t="s">
        <v>961</v>
      </c>
    </row>
    <row r="383" spans="1:8">
      <c r="A383" s="1">
        <v>1</v>
      </c>
      <c r="B383" s="1">
        <v>10</v>
      </c>
      <c r="C383" s="1">
        <v>8</v>
      </c>
    </row>
    <row r="384" spans="1:8">
      <c r="A384" s="1">
        <v>2</v>
      </c>
      <c r="B384" s="1">
        <v>19</v>
      </c>
      <c r="C384" s="1">
        <v>12</v>
      </c>
    </row>
    <row r="385" spans="1:8">
      <c r="A385" s="1">
        <v>3</v>
      </c>
      <c r="B385" s="1">
        <v>25</v>
      </c>
      <c r="C385" s="1">
        <v>15</v>
      </c>
    </row>
    <row r="386" spans="1:8">
      <c r="A386" s="1">
        <v>4</v>
      </c>
      <c r="B386" s="1">
        <v>26</v>
      </c>
      <c r="C386" s="1">
        <v>17</v>
      </c>
    </row>
    <row r="388" spans="1:8">
      <c r="A388" s="1" t="s">
        <v>105</v>
      </c>
    </row>
    <row r="389" spans="1:8">
      <c r="A389" s="1" t="s">
        <v>962</v>
      </c>
    </row>
    <row r="390" spans="1:8">
      <c r="A390" s="1" t="s">
        <v>963</v>
      </c>
    </row>
    <row r="391" spans="1:8">
      <c r="A391" s="1" t="s">
        <v>964</v>
      </c>
    </row>
    <row r="392" spans="1:8">
      <c r="A392" s="1" t="s">
        <v>965</v>
      </c>
    </row>
    <row r="393" spans="1:8">
      <c r="A393" s="1" t="s">
        <v>966</v>
      </c>
    </row>
    <row r="395" spans="1:8">
      <c r="A395" s="4" t="s">
        <v>341</v>
      </c>
    </row>
    <row r="396" spans="1:8" ht="17" thickBot="1"/>
    <row r="397" spans="1:8" ht="17" thickBot="1">
      <c r="A397" s="72" t="s">
        <v>962</v>
      </c>
      <c r="B397" s="50"/>
      <c r="C397" s="50"/>
      <c r="D397" s="50"/>
      <c r="E397" s="50"/>
      <c r="F397" s="50"/>
      <c r="G397" s="50"/>
      <c r="H397" s="51"/>
    </row>
    <row r="399" spans="1:8">
      <c r="A399" s="1" t="s">
        <v>967</v>
      </c>
    </row>
    <row r="400" spans="1:8">
      <c r="A400" s="1" t="s">
        <v>968</v>
      </c>
    </row>
    <row r="401" spans="1:7">
      <c r="A401" s="1" t="s">
        <v>969</v>
      </c>
    </row>
    <row r="402" spans="1:7">
      <c r="A402" s="1" t="s">
        <v>970</v>
      </c>
    </row>
    <row r="403" spans="1:7">
      <c r="A403" s="1" t="s">
        <v>971</v>
      </c>
    </row>
    <row r="404" spans="1:7">
      <c r="A404" s="1" t="s">
        <v>972</v>
      </c>
    </row>
    <row r="406" spans="1:7" ht="31" customHeight="1">
      <c r="A406" s="86"/>
      <c r="B406" s="466" t="s">
        <v>973</v>
      </c>
      <c r="C406" s="463"/>
      <c r="D406" s="463"/>
      <c r="E406" s="466" t="s">
        <v>974</v>
      </c>
      <c r="F406" s="463"/>
      <c r="G406" s="463"/>
    </row>
    <row r="407" spans="1:7" s="109" customFormat="1" ht="67" customHeight="1">
      <c r="A407" s="129" t="s">
        <v>906</v>
      </c>
      <c r="B407" s="122" t="s">
        <v>975</v>
      </c>
      <c r="C407" s="130" t="s">
        <v>976</v>
      </c>
      <c r="D407" s="130" t="s">
        <v>977</v>
      </c>
      <c r="E407" s="122" t="s">
        <v>978</v>
      </c>
      <c r="F407" s="130" t="s">
        <v>979</v>
      </c>
      <c r="G407" s="130" t="s">
        <v>980</v>
      </c>
    </row>
    <row r="408" spans="1:7" s="109" customFormat="1">
      <c r="A408" s="464">
        <v>1</v>
      </c>
      <c r="B408" s="464">
        <v>10</v>
      </c>
      <c r="C408" s="464">
        <f>B408</f>
        <v>10</v>
      </c>
      <c r="D408" s="131">
        <f>C408*2</f>
        <v>20</v>
      </c>
      <c r="E408" s="464">
        <v>8</v>
      </c>
      <c r="F408" s="464">
        <f>E408</f>
        <v>8</v>
      </c>
      <c r="G408" s="131">
        <f>F408*3</f>
        <v>24</v>
      </c>
    </row>
    <row r="409" spans="1:7" s="109" customFormat="1">
      <c r="A409" s="465"/>
      <c r="B409" s="465"/>
      <c r="C409" s="465"/>
      <c r="D409" s="131" t="s">
        <v>981</v>
      </c>
      <c r="E409" s="465"/>
      <c r="F409" s="465"/>
      <c r="G409" s="131" t="s">
        <v>981</v>
      </c>
    </row>
    <row r="410" spans="1:7" s="109" customFormat="1">
      <c r="A410" s="464">
        <v>2</v>
      </c>
      <c r="B410" s="464">
        <v>19</v>
      </c>
      <c r="C410" s="464">
        <f>B410-B408</f>
        <v>9</v>
      </c>
      <c r="D410" s="131">
        <f t="shared" ref="D410:D414" si="44">C410*2</f>
        <v>18</v>
      </c>
      <c r="E410" s="464">
        <v>12</v>
      </c>
      <c r="F410" s="464">
        <f>E410-E408</f>
        <v>4</v>
      </c>
      <c r="G410" s="131">
        <f t="shared" ref="G410:G414" si="45">F410*3</f>
        <v>12</v>
      </c>
    </row>
    <row r="411" spans="1:7" s="109" customFormat="1">
      <c r="A411" s="465"/>
      <c r="B411" s="465"/>
      <c r="C411" s="465"/>
      <c r="D411" s="131" t="s">
        <v>981</v>
      </c>
      <c r="E411" s="465"/>
      <c r="F411" s="465"/>
      <c r="G411" s="131" t="s">
        <v>981</v>
      </c>
    </row>
    <row r="412" spans="1:7" s="109" customFormat="1">
      <c r="A412" s="464">
        <v>3</v>
      </c>
      <c r="B412" s="464">
        <v>25</v>
      </c>
      <c r="C412" s="464">
        <f>B412-B410</f>
        <v>6</v>
      </c>
      <c r="D412" s="131">
        <f t="shared" si="44"/>
        <v>12</v>
      </c>
      <c r="E412" s="123">
        <v>15</v>
      </c>
      <c r="F412" s="123">
        <f>E412-E410</f>
        <v>3</v>
      </c>
      <c r="G412" s="123">
        <f t="shared" si="45"/>
        <v>9</v>
      </c>
    </row>
    <row r="413" spans="1:7" s="109" customFormat="1">
      <c r="A413" s="465"/>
      <c r="B413" s="465"/>
      <c r="C413" s="465"/>
      <c r="D413" s="131" t="s">
        <v>981</v>
      </c>
      <c r="E413" s="123"/>
      <c r="F413" s="123"/>
      <c r="G413" s="123"/>
    </row>
    <row r="414" spans="1:7" s="109" customFormat="1">
      <c r="A414" s="123">
        <v>4</v>
      </c>
      <c r="B414" s="123">
        <v>26</v>
      </c>
      <c r="C414" s="123">
        <f t="shared" ref="C414" si="46">B414-B412</f>
        <v>1</v>
      </c>
      <c r="D414" s="123">
        <f t="shared" si="44"/>
        <v>2</v>
      </c>
      <c r="E414" s="123">
        <v>17</v>
      </c>
      <c r="F414" s="123">
        <f t="shared" ref="F414" si="47">E414-E412</f>
        <v>2</v>
      </c>
      <c r="G414" s="123">
        <f t="shared" si="45"/>
        <v>6</v>
      </c>
    </row>
    <row r="416" spans="1:7">
      <c r="A416" s="1" t="s">
        <v>982</v>
      </c>
    </row>
    <row r="417" spans="1:8">
      <c r="D417" s="3">
        <f>24+12+20+18+12</f>
        <v>86</v>
      </c>
      <c r="G417" s="1" t="s">
        <v>983</v>
      </c>
    </row>
    <row r="418" spans="1:8" ht="17" thickBot="1"/>
    <row r="419" spans="1:8" ht="17" thickBot="1">
      <c r="A419" s="72" t="s">
        <v>984</v>
      </c>
      <c r="B419" s="50"/>
      <c r="C419" s="50"/>
      <c r="D419" s="50"/>
      <c r="E419" s="50"/>
      <c r="F419" s="50"/>
      <c r="G419" s="50"/>
      <c r="H419" s="51"/>
    </row>
    <row r="421" spans="1:8">
      <c r="A421" s="1" t="s">
        <v>985</v>
      </c>
    </row>
    <row r="422" spans="1:8" ht="17" thickBot="1"/>
    <row r="423" spans="1:8" ht="17" thickBot="1">
      <c r="A423" s="72" t="s">
        <v>964</v>
      </c>
      <c r="B423" s="50"/>
      <c r="C423" s="50"/>
      <c r="D423" s="50"/>
      <c r="E423" s="50"/>
      <c r="F423" s="50"/>
      <c r="G423" s="50"/>
      <c r="H423" s="51"/>
    </row>
    <row r="425" spans="1:8">
      <c r="A425" s="86"/>
      <c r="B425" s="463" t="s">
        <v>986</v>
      </c>
      <c r="C425" s="463"/>
      <c r="D425" s="463"/>
      <c r="E425" s="463" t="s">
        <v>987</v>
      </c>
      <c r="F425" s="463"/>
      <c r="G425" s="463"/>
    </row>
    <row r="426" spans="1:8" ht="68">
      <c r="A426" s="15" t="s">
        <v>906</v>
      </c>
      <c r="B426" s="20" t="s">
        <v>975</v>
      </c>
      <c r="C426" s="133" t="s">
        <v>976</v>
      </c>
      <c r="D426" s="133" t="s">
        <v>977</v>
      </c>
      <c r="E426" s="20" t="s">
        <v>978</v>
      </c>
      <c r="F426" s="133" t="s">
        <v>979</v>
      </c>
      <c r="G426" s="133" t="s">
        <v>980</v>
      </c>
    </row>
    <row r="427" spans="1:8">
      <c r="A427" s="461">
        <v>1</v>
      </c>
      <c r="B427" s="461">
        <v>10</v>
      </c>
      <c r="C427" s="461">
        <f>B427</f>
        <v>10</v>
      </c>
      <c r="D427" s="15">
        <f>C427*2</f>
        <v>20</v>
      </c>
      <c r="E427" s="461">
        <v>8</v>
      </c>
      <c r="F427" s="461">
        <f>E427</f>
        <v>8</v>
      </c>
      <c r="G427" s="15">
        <f>F427*3</f>
        <v>24</v>
      </c>
    </row>
    <row r="428" spans="1:8">
      <c r="A428" s="462"/>
      <c r="B428" s="462"/>
      <c r="C428" s="462"/>
      <c r="D428" s="15" t="s">
        <v>981</v>
      </c>
      <c r="E428" s="462"/>
      <c r="F428" s="462"/>
      <c r="G428" s="15" t="s">
        <v>988</v>
      </c>
    </row>
    <row r="429" spans="1:8">
      <c r="A429" s="461">
        <v>2</v>
      </c>
      <c r="B429" s="461">
        <v>19</v>
      </c>
      <c r="C429" s="461">
        <f>B429-B427</f>
        <v>9</v>
      </c>
      <c r="D429" s="15">
        <f t="shared" ref="D429:D432" si="48">C429*2</f>
        <v>18</v>
      </c>
      <c r="E429" s="459">
        <v>12</v>
      </c>
      <c r="F429" s="461">
        <f>E429-E427</f>
        <v>4</v>
      </c>
      <c r="G429" s="15">
        <f t="shared" ref="G429:G432" si="49">F429*3</f>
        <v>12</v>
      </c>
    </row>
    <row r="430" spans="1:8">
      <c r="A430" s="462"/>
      <c r="B430" s="462"/>
      <c r="C430" s="462"/>
      <c r="D430" s="15" t="s">
        <v>981</v>
      </c>
      <c r="E430" s="460"/>
      <c r="F430" s="462"/>
      <c r="G430" s="15" t="s">
        <v>981</v>
      </c>
    </row>
    <row r="431" spans="1:8">
      <c r="A431" s="15">
        <v>3</v>
      </c>
      <c r="B431" s="15">
        <v>25</v>
      </c>
      <c r="C431" s="15">
        <f>B431-B429</f>
        <v>6</v>
      </c>
      <c r="D431" s="15">
        <f t="shared" si="48"/>
        <v>12</v>
      </c>
      <c r="E431" s="15">
        <v>15</v>
      </c>
      <c r="F431" s="15">
        <f>E431-E429</f>
        <v>3</v>
      </c>
      <c r="G431" s="15">
        <f t="shared" si="49"/>
        <v>9</v>
      </c>
    </row>
    <row r="432" spans="1:8">
      <c r="A432" s="15">
        <v>4</v>
      </c>
      <c r="B432" s="15">
        <v>26</v>
      </c>
      <c r="C432" s="15">
        <f>B432-B431</f>
        <v>1</v>
      </c>
      <c r="D432" s="15">
        <f t="shared" si="48"/>
        <v>2</v>
      </c>
      <c r="E432" s="15">
        <v>17</v>
      </c>
      <c r="F432" s="15">
        <f>E432-E431</f>
        <v>2</v>
      </c>
      <c r="G432" s="15">
        <f t="shared" si="49"/>
        <v>6</v>
      </c>
    </row>
    <row r="434" spans="1:8" s="109" customFormat="1">
      <c r="A434" s="109" t="s">
        <v>989</v>
      </c>
      <c r="D434" s="102">
        <f>1*D408+1*D410+1*D412+1*G410+1*G408</f>
        <v>86</v>
      </c>
    </row>
    <row r="435" spans="1:8">
      <c r="A435" s="1" t="s">
        <v>990</v>
      </c>
      <c r="D435" s="102">
        <f>1*D427+1*D429+2*G427+1*G429</f>
        <v>98</v>
      </c>
      <c r="E435" s="109"/>
      <c r="F435" s="109"/>
      <c r="G435" s="109"/>
      <c r="H435" s="109" t="s">
        <v>991</v>
      </c>
    </row>
    <row r="436" spans="1:8">
      <c r="A436" s="1" t="s">
        <v>992</v>
      </c>
      <c r="D436" s="132">
        <f>D435-D434</f>
        <v>12</v>
      </c>
      <c r="E436" s="93" t="s">
        <v>993</v>
      </c>
      <c r="H436" s="1" t="s">
        <v>993</v>
      </c>
    </row>
    <row r="437" spans="1:8" ht="17" thickBot="1"/>
    <row r="438" spans="1:8">
      <c r="A438" s="5" t="s">
        <v>965</v>
      </c>
      <c r="B438" s="6"/>
      <c r="C438" s="6"/>
      <c r="D438" s="6"/>
      <c r="E438" s="6"/>
      <c r="F438" s="6"/>
      <c r="G438" s="6"/>
      <c r="H438" s="7"/>
    </row>
    <row r="439" spans="1:8" ht="17" thickBot="1">
      <c r="A439" s="10" t="s">
        <v>966</v>
      </c>
      <c r="B439" s="11"/>
      <c r="C439" s="11"/>
      <c r="D439" s="11"/>
      <c r="E439" s="11"/>
      <c r="F439" s="11"/>
      <c r="G439" s="11"/>
      <c r="H439" s="13"/>
    </row>
    <row r="441" spans="1:8">
      <c r="A441" s="1" t="s">
        <v>994</v>
      </c>
    </row>
    <row r="442" spans="1:8">
      <c r="A442" s="1" t="s">
        <v>995</v>
      </c>
    </row>
    <row r="444" spans="1:8">
      <c r="A444" s="86"/>
      <c r="B444" s="463" t="s">
        <v>986</v>
      </c>
      <c r="C444" s="463"/>
      <c r="D444" s="463"/>
      <c r="E444" s="463" t="s">
        <v>987</v>
      </c>
      <c r="F444" s="463"/>
      <c r="G444" s="463"/>
    </row>
    <row r="445" spans="1:8" ht="68">
      <c r="A445" s="86" t="s">
        <v>906</v>
      </c>
      <c r="B445" s="119" t="s">
        <v>975</v>
      </c>
      <c r="C445" s="120" t="s">
        <v>976</v>
      </c>
      <c r="D445" s="120" t="s">
        <v>977</v>
      </c>
      <c r="E445" s="119" t="s">
        <v>978</v>
      </c>
      <c r="F445" s="120" t="s">
        <v>979</v>
      </c>
      <c r="G445" s="120" t="s">
        <v>980</v>
      </c>
    </row>
    <row r="446" spans="1:8">
      <c r="A446" s="459">
        <v>1</v>
      </c>
      <c r="B446" s="459">
        <v>10</v>
      </c>
      <c r="C446" s="459">
        <f>B446</f>
        <v>10</v>
      </c>
      <c r="D446" s="15">
        <f>C446*2</f>
        <v>20</v>
      </c>
      <c r="E446" s="459">
        <v>8</v>
      </c>
      <c r="F446" s="459">
        <f>E446</f>
        <v>8</v>
      </c>
      <c r="G446" s="15">
        <f>F446*3</f>
        <v>24</v>
      </c>
    </row>
    <row r="447" spans="1:8">
      <c r="A447" s="460"/>
      <c r="B447" s="460"/>
      <c r="C447" s="460"/>
      <c r="D447" s="123" t="s">
        <v>981</v>
      </c>
      <c r="E447" s="460"/>
      <c r="F447" s="460"/>
      <c r="G447" s="123" t="s">
        <v>981</v>
      </c>
    </row>
    <row r="448" spans="1:8">
      <c r="A448" s="459">
        <v>2</v>
      </c>
      <c r="B448" s="459">
        <v>19</v>
      </c>
      <c r="C448" s="459">
        <f>B448-B446</f>
        <v>9</v>
      </c>
      <c r="D448" s="15">
        <f t="shared" ref="D448:D452" si="50">C448*2</f>
        <v>18</v>
      </c>
      <c r="E448" s="459">
        <v>12</v>
      </c>
      <c r="F448" s="459">
        <f>E448-E446</f>
        <v>4</v>
      </c>
      <c r="G448" s="15">
        <f t="shared" ref="G448:G452" si="51">F448*3</f>
        <v>12</v>
      </c>
    </row>
    <row r="449" spans="1:7">
      <c r="A449" s="460"/>
      <c r="B449" s="460"/>
      <c r="C449" s="460"/>
      <c r="D449" s="123" t="s">
        <v>981</v>
      </c>
      <c r="E449" s="460"/>
      <c r="F449" s="460"/>
      <c r="G449" s="123" t="s">
        <v>981</v>
      </c>
    </row>
    <row r="450" spans="1:7">
      <c r="A450" s="459">
        <v>3</v>
      </c>
      <c r="B450" s="459">
        <v>25</v>
      </c>
      <c r="C450" s="459">
        <f>B450-B448</f>
        <v>6</v>
      </c>
      <c r="D450" s="15">
        <f t="shared" si="50"/>
        <v>12</v>
      </c>
      <c r="E450" s="459">
        <v>15</v>
      </c>
      <c r="F450" s="459">
        <f>E450-E448</f>
        <v>3</v>
      </c>
      <c r="G450" s="15">
        <f t="shared" si="51"/>
        <v>9</v>
      </c>
    </row>
    <row r="451" spans="1:7">
      <c r="A451" s="460"/>
      <c r="B451" s="460"/>
      <c r="C451" s="460"/>
      <c r="D451" s="123" t="s">
        <v>981</v>
      </c>
      <c r="E451" s="460"/>
      <c r="F451" s="460"/>
      <c r="G451" s="123" t="s">
        <v>981</v>
      </c>
    </row>
    <row r="452" spans="1:7">
      <c r="A452" s="15">
        <v>4</v>
      </c>
      <c r="B452" s="15">
        <v>26</v>
      </c>
      <c r="C452" s="15">
        <f>B452-B450</f>
        <v>1</v>
      </c>
      <c r="D452" s="15">
        <f t="shared" si="50"/>
        <v>2</v>
      </c>
      <c r="E452" s="15">
        <v>17</v>
      </c>
      <c r="F452" s="15">
        <f>E452-E450</f>
        <v>2</v>
      </c>
      <c r="G452" s="15">
        <f t="shared" si="51"/>
        <v>6</v>
      </c>
    </row>
    <row r="454" spans="1:7">
      <c r="A454" s="1" t="s">
        <v>996</v>
      </c>
      <c r="C454" s="1">
        <v>6</v>
      </c>
    </row>
    <row r="456" spans="1:7">
      <c r="A456" s="1" t="s">
        <v>997</v>
      </c>
      <c r="C456" s="1">
        <f>1*D446+1*D448+1*D450+1*G446+1*G448+1*G450</f>
        <v>95</v>
      </c>
      <c r="G456" s="1" t="s">
        <v>998</v>
      </c>
    </row>
    <row r="457" spans="1:7">
      <c r="A457" s="1" t="s">
        <v>999</v>
      </c>
      <c r="C457" s="1">
        <f>6*9</f>
        <v>54</v>
      </c>
      <c r="E457" s="1" t="s">
        <v>1000</v>
      </c>
      <c r="F457" s="1" t="s">
        <v>1001</v>
      </c>
    </row>
    <row r="458" spans="1:7">
      <c r="A458" s="1" t="s">
        <v>1002</v>
      </c>
      <c r="C458" s="121">
        <f>C456-C457</f>
        <v>41</v>
      </c>
      <c r="E458" s="1" t="s">
        <v>1003</v>
      </c>
    </row>
    <row r="481" spans="1:8">
      <c r="A481" s="16" t="s">
        <v>1004</v>
      </c>
      <c r="B481" s="16"/>
      <c r="C481" s="16"/>
      <c r="D481" s="16"/>
      <c r="E481" s="16"/>
      <c r="F481" s="16"/>
      <c r="G481" s="16"/>
      <c r="H481" s="16"/>
    </row>
    <row r="482" spans="1:8">
      <c r="A482" s="1" t="s">
        <v>1005</v>
      </c>
    </row>
    <row r="483" spans="1:8">
      <c r="A483" s="1" t="s">
        <v>1006</v>
      </c>
    </row>
    <row r="484" spans="1:8">
      <c r="A484" s="1" t="s">
        <v>1007</v>
      </c>
    </row>
    <row r="486" spans="1:8">
      <c r="A486" s="1" t="s">
        <v>1008</v>
      </c>
    </row>
    <row r="488" spans="1:8">
      <c r="A488" s="1" t="s">
        <v>1009</v>
      </c>
      <c r="B488" s="1" t="s">
        <v>1010</v>
      </c>
      <c r="C488" s="1" t="s">
        <v>1011</v>
      </c>
    </row>
    <row r="489" spans="1:8">
      <c r="A489" s="1">
        <v>1</v>
      </c>
      <c r="B489" s="1">
        <v>10</v>
      </c>
      <c r="C489" s="1">
        <v>8</v>
      </c>
    </row>
    <row r="490" spans="1:8">
      <c r="A490" s="1">
        <v>2</v>
      </c>
      <c r="B490" s="1">
        <v>15</v>
      </c>
      <c r="C490" s="1">
        <v>15</v>
      </c>
    </row>
    <row r="491" spans="1:8">
      <c r="A491" s="1">
        <v>3</v>
      </c>
      <c r="B491" s="1">
        <v>18</v>
      </c>
      <c r="C491" s="1">
        <v>20</v>
      </c>
    </row>
    <row r="492" spans="1:8">
      <c r="A492" s="1">
        <v>4</v>
      </c>
      <c r="B492" s="1">
        <v>20</v>
      </c>
      <c r="C492" s="1">
        <v>22</v>
      </c>
    </row>
    <row r="494" spans="1:8">
      <c r="A494" s="1" t="s">
        <v>1012</v>
      </c>
    </row>
    <row r="495" spans="1:8">
      <c r="A495" s="1" t="s">
        <v>1013</v>
      </c>
    </row>
    <row r="496" spans="1:8">
      <c r="A496" s="1" t="s">
        <v>1014</v>
      </c>
    </row>
    <row r="497" spans="1:7">
      <c r="A497" s="1" t="s">
        <v>1015</v>
      </c>
    </row>
    <row r="498" spans="1:7">
      <c r="A498" s="1" t="s">
        <v>1016</v>
      </c>
    </row>
    <row r="500" spans="1:7">
      <c r="B500" s="3"/>
      <c r="C500" s="3" t="s">
        <v>776</v>
      </c>
      <c r="D500" s="3" t="s">
        <v>1017</v>
      </c>
      <c r="E500" s="3"/>
      <c r="F500" s="3" t="s">
        <v>776</v>
      </c>
      <c r="G500" s="3" t="s">
        <v>1018</v>
      </c>
    </row>
    <row r="501" spans="1:7">
      <c r="A501" s="1" t="s">
        <v>1009</v>
      </c>
      <c r="B501" s="3" t="s">
        <v>1010</v>
      </c>
      <c r="C501" s="3" t="s">
        <v>775</v>
      </c>
      <c r="D501" s="3" t="s">
        <v>1019</v>
      </c>
      <c r="E501" s="3" t="s">
        <v>1011</v>
      </c>
      <c r="F501" s="3" t="s">
        <v>775</v>
      </c>
      <c r="G501" s="3" t="s">
        <v>1019</v>
      </c>
    </row>
    <row r="502" spans="1:7">
      <c r="A502" s="1">
        <v>1</v>
      </c>
      <c r="B502" s="3">
        <v>10</v>
      </c>
      <c r="C502" s="3">
        <f>B502</f>
        <v>10</v>
      </c>
      <c r="D502" s="3">
        <f>C502*5</f>
        <v>50</v>
      </c>
      <c r="E502" s="3">
        <v>8</v>
      </c>
      <c r="F502" s="3">
        <f>E502</f>
        <v>8</v>
      </c>
      <c r="G502" s="3">
        <f>F502*3</f>
        <v>24</v>
      </c>
    </row>
    <row r="503" spans="1:7">
      <c r="A503" s="1">
        <v>2</v>
      </c>
      <c r="B503" s="3">
        <v>15</v>
      </c>
      <c r="C503" s="3">
        <f>B503-B502</f>
        <v>5</v>
      </c>
      <c r="D503" s="3">
        <f t="shared" ref="D503:D505" si="52">C503*5</f>
        <v>25</v>
      </c>
      <c r="E503" s="3">
        <v>15</v>
      </c>
      <c r="F503" s="3">
        <f>E503-E502</f>
        <v>7</v>
      </c>
      <c r="G503" s="3">
        <f t="shared" ref="G503:G505" si="53">F503*3</f>
        <v>21</v>
      </c>
    </row>
    <row r="504" spans="1:7">
      <c r="A504" s="1">
        <v>3</v>
      </c>
      <c r="B504" s="3">
        <v>18</v>
      </c>
      <c r="C504" s="3">
        <f t="shared" ref="C504:C505" si="54">B504-B503</f>
        <v>3</v>
      </c>
      <c r="D504" s="3">
        <f t="shared" si="52"/>
        <v>15</v>
      </c>
      <c r="E504" s="3">
        <v>20</v>
      </c>
      <c r="F504" s="3">
        <f t="shared" ref="F504:F505" si="55">E504-E503</f>
        <v>5</v>
      </c>
      <c r="G504" s="3">
        <f t="shared" si="53"/>
        <v>15</v>
      </c>
    </row>
    <row r="505" spans="1:7">
      <c r="A505" s="1">
        <v>4</v>
      </c>
      <c r="B505" s="3">
        <v>20</v>
      </c>
      <c r="C505" s="3">
        <f t="shared" si="54"/>
        <v>2</v>
      </c>
      <c r="D505" s="3">
        <f t="shared" si="52"/>
        <v>10</v>
      </c>
      <c r="E505" s="3">
        <v>22</v>
      </c>
      <c r="F505" s="3">
        <f t="shared" si="55"/>
        <v>2</v>
      </c>
      <c r="G505" s="3">
        <f t="shared" si="53"/>
        <v>6</v>
      </c>
    </row>
    <row r="507" spans="1:7">
      <c r="A507" s="1" t="s">
        <v>1013</v>
      </c>
    </row>
    <row r="508" spans="1:7">
      <c r="A508" s="1" t="s">
        <v>1020</v>
      </c>
    </row>
    <row r="509" spans="1:7">
      <c r="B509" s="3"/>
      <c r="C509" s="3" t="s">
        <v>776</v>
      </c>
      <c r="D509" s="3" t="s">
        <v>1017</v>
      </c>
      <c r="E509" s="3"/>
      <c r="F509" s="3" t="s">
        <v>776</v>
      </c>
      <c r="G509" s="3" t="s">
        <v>1018</v>
      </c>
    </row>
    <row r="510" spans="1:7">
      <c r="A510" s="1" t="s">
        <v>1009</v>
      </c>
      <c r="B510" s="3" t="s">
        <v>1010</v>
      </c>
      <c r="C510" s="3" t="s">
        <v>775</v>
      </c>
      <c r="D510" s="3" t="s">
        <v>1019</v>
      </c>
      <c r="E510" s="3" t="s">
        <v>1011</v>
      </c>
      <c r="F510" s="3" t="s">
        <v>775</v>
      </c>
      <c r="G510" s="3" t="s">
        <v>1019</v>
      </c>
    </row>
    <row r="511" spans="1:7">
      <c r="A511" s="1">
        <v>1</v>
      </c>
      <c r="B511" s="3">
        <v>10</v>
      </c>
      <c r="C511" s="3">
        <f>B511</f>
        <v>10</v>
      </c>
      <c r="D511" s="19">
        <f>C511*5</f>
        <v>50</v>
      </c>
      <c r="E511" s="3">
        <v>8</v>
      </c>
      <c r="F511" s="3">
        <f>E511</f>
        <v>8</v>
      </c>
      <c r="G511" s="19">
        <f>F511*3</f>
        <v>24</v>
      </c>
    </row>
    <row r="512" spans="1:7">
      <c r="A512" s="1">
        <v>2</v>
      </c>
      <c r="B512" s="3">
        <v>15</v>
      </c>
      <c r="C512" s="3">
        <f>B512-B511</f>
        <v>5</v>
      </c>
      <c r="D512" s="19">
        <f t="shared" ref="D512:D514" si="56">C512*5</f>
        <v>25</v>
      </c>
      <c r="E512" s="3">
        <v>15</v>
      </c>
      <c r="F512" s="3">
        <f>E512-E511</f>
        <v>7</v>
      </c>
      <c r="G512" s="19">
        <f t="shared" ref="G512:G514" si="57">F512*3</f>
        <v>21</v>
      </c>
    </row>
    <row r="513" spans="1:7">
      <c r="A513" s="1">
        <v>3</v>
      </c>
      <c r="B513" s="3">
        <v>18</v>
      </c>
      <c r="C513" s="3">
        <f t="shared" ref="C513:C514" si="58">B513-B512</f>
        <v>3</v>
      </c>
      <c r="D513" s="19">
        <f t="shared" si="56"/>
        <v>15</v>
      </c>
      <c r="E513" s="3">
        <v>20</v>
      </c>
      <c r="F513" s="3">
        <f t="shared" ref="F513:F514" si="59">E513-E512</f>
        <v>5</v>
      </c>
      <c r="G513" s="19">
        <f t="shared" si="57"/>
        <v>15</v>
      </c>
    </row>
    <row r="514" spans="1:7">
      <c r="A514" s="1">
        <v>4</v>
      </c>
      <c r="B514" s="3">
        <v>20</v>
      </c>
      <c r="C514" s="3">
        <f t="shared" si="58"/>
        <v>2</v>
      </c>
      <c r="D514" s="3">
        <f t="shared" si="56"/>
        <v>10</v>
      </c>
      <c r="E514" s="3">
        <v>22</v>
      </c>
      <c r="F514" s="3">
        <f t="shared" si="59"/>
        <v>2</v>
      </c>
      <c r="G514" s="3">
        <f t="shared" si="57"/>
        <v>6</v>
      </c>
    </row>
    <row r="516" spans="1:7">
      <c r="A516" s="1" t="s">
        <v>1014</v>
      </c>
    </row>
    <row r="517" spans="1:7">
      <c r="A517" s="71" t="s">
        <v>1021</v>
      </c>
    </row>
    <row r="518" spans="1:7">
      <c r="A518" s="71" t="s">
        <v>1022</v>
      </c>
    </row>
    <row r="519" spans="1:7">
      <c r="A519" s="71" t="s">
        <v>1023</v>
      </c>
    </row>
    <row r="521" spans="1:7">
      <c r="B521" s="3"/>
      <c r="C521" s="3" t="s">
        <v>776</v>
      </c>
      <c r="D521" s="3" t="s">
        <v>1017</v>
      </c>
      <c r="E521" s="3"/>
      <c r="F521" s="3" t="s">
        <v>776</v>
      </c>
      <c r="G521" s="3" t="s">
        <v>1018</v>
      </c>
    </row>
    <row r="522" spans="1:7">
      <c r="A522" s="1" t="s">
        <v>1009</v>
      </c>
      <c r="B522" s="3" t="s">
        <v>1010</v>
      </c>
      <c r="C522" s="3" t="s">
        <v>775</v>
      </c>
      <c r="D522" s="3" t="s">
        <v>1019</v>
      </c>
      <c r="E522" s="3" t="s">
        <v>1011</v>
      </c>
      <c r="F522" s="3" t="s">
        <v>775</v>
      </c>
      <c r="G522" s="3" t="s">
        <v>1019</v>
      </c>
    </row>
    <row r="523" spans="1:7">
      <c r="A523" s="1">
        <v>1</v>
      </c>
      <c r="B523" s="3">
        <v>10</v>
      </c>
      <c r="C523" s="3">
        <f>B523</f>
        <v>10</v>
      </c>
      <c r="D523" s="19">
        <f>C523*5</f>
        <v>50</v>
      </c>
      <c r="E523" s="3">
        <v>8</v>
      </c>
      <c r="F523" s="3">
        <f>E523</f>
        <v>8</v>
      </c>
      <c r="G523" s="3">
        <f>F523*3</f>
        <v>24</v>
      </c>
    </row>
    <row r="524" spans="1:7">
      <c r="A524" s="1">
        <v>2</v>
      </c>
      <c r="B524" s="3">
        <v>15</v>
      </c>
      <c r="C524" s="3">
        <f>B524-B523</f>
        <v>5</v>
      </c>
      <c r="D524" s="19">
        <f t="shared" ref="D524:D526" si="60">C524*5</f>
        <v>25</v>
      </c>
      <c r="E524" s="3">
        <v>15</v>
      </c>
      <c r="F524" s="3">
        <f>E524-E523</f>
        <v>7</v>
      </c>
      <c r="G524" s="3">
        <f t="shared" ref="G524:G526" si="61">F524*3</f>
        <v>21</v>
      </c>
    </row>
    <row r="525" spans="1:7">
      <c r="A525" s="1">
        <v>3</v>
      </c>
      <c r="B525" s="3">
        <v>18</v>
      </c>
      <c r="C525" s="3">
        <f t="shared" ref="C525:C526" si="62">B525-B524</f>
        <v>3</v>
      </c>
      <c r="D525" s="3">
        <f t="shared" si="60"/>
        <v>15</v>
      </c>
      <c r="E525" s="3">
        <v>20</v>
      </c>
      <c r="F525" s="3">
        <f t="shared" ref="F525:F526" si="63">E525-E524</f>
        <v>5</v>
      </c>
      <c r="G525" s="3">
        <f t="shared" si="61"/>
        <v>15</v>
      </c>
    </row>
    <row r="526" spans="1:7">
      <c r="A526" s="1">
        <v>4</v>
      </c>
      <c r="B526" s="3">
        <v>20</v>
      </c>
      <c r="C526" s="3">
        <f t="shared" si="62"/>
        <v>2</v>
      </c>
      <c r="D526" s="3">
        <f t="shared" si="60"/>
        <v>10</v>
      </c>
      <c r="E526" s="3">
        <v>22</v>
      </c>
      <c r="F526" s="3">
        <f t="shared" si="63"/>
        <v>2</v>
      </c>
      <c r="G526" s="3">
        <f t="shared" si="61"/>
        <v>6</v>
      </c>
    </row>
    <row r="528" spans="1:7">
      <c r="A528" s="1" t="s">
        <v>1015</v>
      </c>
    </row>
    <row r="529" spans="1:8">
      <c r="A529" s="1" t="s">
        <v>1024</v>
      </c>
    </row>
    <row r="530" spans="1:8">
      <c r="B530" s="3"/>
      <c r="C530" s="3" t="s">
        <v>776</v>
      </c>
      <c r="D530" s="3" t="s">
        <v>1017</v>
      </c>
      <c r="E530" s="3"/>
      <c r="F530" s="3" t="s">
        <v>776</v>
      </c>
      <c r="G530" s="3" t="s">
        <v>1018</v>
      </c>
    </row>
    <row r="531" spans="1:8">
      <c r="A531" s="1" t="s">
        <v>1009</v>
      </c>
      <c r="B531" s="3" t="s">
        <v>1010</v>
      </c>
      <c r="C531" s="3" t="s">
        <v>775</v>
      </c>
      <c r="D531" s="3" t="s">
        <v>1019</v>
      </c>
      <c r="E531" s="3" t="s">
        <v>1011</v>
      </c>
      <c r="F531" s="3" t="s">
        <v>775</v>
      </c>
      <c r="G531" s="3" t="s">
        <v>1019</v>
      </c>
    </row>
    <row r="532" spans="1:8">
      <c r="A532" s="1">
        <v>1</v>
      </c>
      <c r="B532" s="3">
        <v>10</v>
      </c>
      <c r="C532" s="3">
        <f>B532</f>
        <v>10</v>
      </c>
      <c r="D532" s="19">
        <f>C532*5</f>
        <v>50</v>
      </c>
      <c r="E532" s="3">
        <v>8</v>
      </c>
      <c r="F532" s="3">
        <f>E532</f>
        <v>8</v>
      </c>
      <c r="G532" s="3">
        <f>F532*3</f>
        <v>24</v>
      </c>
    </row>
    <row r="533" spans="1:8">
      <c r="A533" s="1">
        <v>2</v>
      </c>
      <c r="B533" s="3">
        <v>15</v>
      </c>
      <c r="C533" s="3">
        <f>B533-B532</f>
        <v>5</v>
      </c>
      <c r="D533" s="19">
        <f t="shared" ref="D533:D535" si="64">C533*5</f>
        <v>25</v>
      </c>
      <c r="E533" s="3">
        <v>15</v>
      </c>
      <c r="F533" s="3">
        <f>E533-E532</f>
        <v>7</v>
      </c>
      <c r="G533" s="3">
        <f t="shared" ref="G533:G535" si="65">F533*3</f>
        <v>21</v>
      </c>
    </row>
    <row r="534" spans="1:8">
      <c r="A534" s="1">
        <v>3</v>
      </c>
      <c r="B534" s="3">
        <v>18</v>
      </c>
      <c r="C534" s="3">
        <f t="shared" ref="C534:C535" si="66">B534-B533</f>
        <v>3</v>
      </c>
      <c r="D534" s="3">
        <f t="shared" si="64"/>
        <v>15</v>
      </c>
      <c r="E534" s="3">
        <v>20</v>
      </c>
      <c r="F534" s="3">
        <f t="shared" ref="F534:F535" si="67">E534-E533</f>
        <v>5</v>
      </c>
      <c r="G534" s="3">
        <f t="shared" si="65"/>
        <v>15</v>
      </c>
    </row>
    <row r="535" spans="1:8">
      <c r="A535" s="1">
        <v>4</v>
      </c>
      <c r="B535" s="3">
        <v>20</v>
      </c>
      <c r="C535" s="3">
        <f t="shared" si="66"/>
        <v>2</v>
      </c>
      <c r="D535" s="3">
        <f t="shared" si="64"/>
        <v>10</v>
      </c>
      <c r="E535" s="3">
        <v>22</v>
      </c>
      <c r="F535" s="3">
        <f t="shared" si="67"/>
        <v>2</v>
      </c>
      <c r="G535" s="3">
        <f t="shared" si="65"/>
        <v>6</v>
      </c>
    </row>
    <row r="536" spans="1:8">
      <c r="B536" s="3"/>
      <c r="C536" s="3"/>
      <c r="D536" s="3"/>
      <c r="E536" s="3"/>
      <c r="F536" s="3"/>
      <c r="G536" s="3"/>
    </row>
    <row r="537" spans="1:8">
      <c r="A537" s="1" t="s">
        <v>1016</v>
      </c>
    </row>
    <row r="538" spans="1:8">
      <c r="A538" s="1" t="s">
        <v>1025</v>
      </c>
    </row>
    <row r="540" spans="1:8">
      <c r="A540" s="16" t="s">
        <v>1026</v>
      </c>
      <c r="B540" s="16"/>
      <c r="C540" s="16"/>
      <c r="D540" s="16"/>
      <c r="E540" s="16"/>
      <c r="F540" s="16"/>
      <c r="G540" s="16"/>
      <c r="H540" s="16"/>
    </row>
    <row r="541" spans="1:8">
      <c r="A541" s="1" t="s">
        <v>1027</v>
      </c>
    </row>
    <row r="543" spans="1:8">
      <c r="A543" s="1" t="s">
        <v>488</v>
      </c>
      <c r="B543" s="1" t="s">
        <v>1028</v>
      </c>
      <c r="C543" s="1" t="s">
        <v>1029</v>
      </c>
      <c r="D543" s="1" t="s">
        <v>1030</v>
      </c>
    </row>
    <row r="544" spans="1:8">
      <c r="A544" s="1">
        <v>1</v>
      </c>
      <c r="B544" s="1">
        <v>50</v>
      </c>
      <c r="C544" s="1">
        <v>45</v>
      </c>
      <c r="D544" s="1">
        <v>55</v>
      </c>
    </row>
    <row r="545" spans="1:10">
      <c r="A545" s="1">
        <v>2</v>
      </c>
      <c r="B545" s="1">
        <v>90</v>
      </c>
      <c r="C545" s="1">
        <v>90</v>
      </c>
      <c r="D545" s="1">
        <v>90</v>
      </c>
    </row>
    <row r="546" spans="1:10">
      <c r="A546" s="1">
        <v>3</v>
      </c>
      <c r="B546" s="1">
        <v>115</v>
      </c>
      <c r="C546" s="1">
        <v>125</v>
      </c>
      <c r="D546" s="1">
        <v>110</v>
      </c>
    </row>
    <row r="547" spans="1:10">
      <c r="A547" s="1">
        <v>4</v>
      </c>
      <c r="B547" s="1">
        <v>125</v>
      </c>
      <c r="C547" s="1">
        <v>130</v>
      </c>
      <c r="D547" s="1">
        <v>125</v>
      </c>
    </row>
    <row r="549" spans="1:10">
      <c r="A549" s="1" t="s">
        <v>1031</v>
      </c>
    </row>
    <row r="550" spans="1:10">
      <c r="A550" s="1" t="s">
        <v>1032</v>
      </c>
    </row>
    <row r="552" spans="1:10">
      <c r="A552" s="1" t="s">
        <v>488</v>
      </c>
      <c r="B552" s="1" t="s">
        <v>1028</v>
      </c>
      <c r="C552" s="1" t="s">
        <v>775</v>
      </c>
      <c r="D552" s="1" t="s">
        <v>1019</v>
      </c>
      <c r="E552" s="1" t="s">
        <v>1029</v>
      </c>
      <c r="F552" s="1" t="s">
        <v>775</v>
      </c>
      <c r="G552" s="1" t="s">
        <v>1019</v>
      </c>
      <c r="H552" s="1" t="s">
        <v>1030</v>
      </c>
      <c r="I552" s="1" t="s">
        <v>775</v>
      </c>
      <c r="J552" s="1" t="s">
        <v>1019</v>
      </c>
    </row>
    <row r="553" spans="1:10">
      <c r="A553" s="1">
        <v>1</v>
      </c>
      <c r="B553" s="1">
        <v>50</v>
      </c>
      <c r="C553" s="1">
        <f>B553</f>
        <v>50</v>
      </c>
      <c r="D553" s="113">
        <f>C553*2</f>
        <v>100</v>
      </c>
      <c r="E553" s="1">
        <v>45</v>
      </c>
      <c r="F553" s="1">
        <f>E553</f>
        <v>45</v>
      </c>
      <c r="G553" s="113">
        <f>F553*2</f>
        <v>90</v>
      </c>
      <c r="H553" s="1">
        <v>55</v>
      </c>
      <c r="I553" s="1">
        <f>H553</f>
        <v>55</v>
      </c>
      <c r="J553" s="113">
        <f>I553*2</f>
        <v>110</v>
      </c>
    </row>
    <row r="554" spans="1:10">
      <c r="A554" s="1">
        <v>2</v>
      </c>
      <c r="B554" s="1">
        <v>90</v>
      </c>
      <c r="C554" s="1">
        <f>B554-B553</f>
        <v>40</v>
      </c>
      <c r="D554" s="113">
        <f>C554*2</f>
        <v>80</v>
      </c>
      <c r="E554" s="1">
        <v>90</v>
      </c>
      <c r="F554" s="1">
        <f>E554-E553</f>
        <v>45</v>
      </c>
      <c r="G554" s="113">
        <f>F554*2</f>
        <v>90</v>
      </c>
      <c r="H554" s="1">
        <v>90</v>
      </c>
      <c r="I554" s="1">
        <f>H554-H553</f>
        <v>35</v>
      </c>
      <c r="J554" s="113">
        <f>I554*2</f>
        <v>70</v>
      </c>
    </row>
    <row r="555" spans="1:10">
      <c r="A555" s="1">
        <v>3</v>
      </c>
      <c r="B555" s="1">
        <v>115</v>
      </c>
      <c r="C555" s="1">
        <f>B555-B554</f>
        <v>25</v>
      </c>
      <c r="D555" s="1">
        <f>C555*2</f>
        <v>50</v>
      </c>
      <c r="E555" s="1">
        <v>125</v>
      </c>
      <c r="F555" s="1">
        <f>E555-E554</f>
        <v>35</v>
      </c>
      <c r="G555" s="113">
        <f>F555*2</f>
        <v>70</v>
      </c>
      <c r="H555" s="1">
        <v>110</v>
      </c>
      <c r="I555" s="1">
        <f>H555-H554</f>
        <v>20</v>
      </c>
      <c r="J555" s="1">
        <f>I555*2</f>
        <v>40</v>
      </c>
    </row>
    <row r="556" spans="1:10">
      <c r="A556" s="1">
        <v>4</v>
      </c>
      <c r="B556" s="1">
        <v>125</v>
      </c>
      <c r="C556" s="1">
        <f>B556-B555</f>
        <v>10</v>
      </c>
      <c r="D556" s="1">
        <f>C556*2</f>
        <v>20</v>
      </c>
      <c r="E556" s="1">
        <v>130</v>
      </c>
      <c r="F556" s="1">
        <f>E556-E555</f>
        <v>5</v>
      </c>
      <c r="G556" s="1">
        <f>F556*2</f>
        <v>10</v>
      </c>
      <c r="H556" s="1">
        <v>125</v>
      </c>
      <c r="I556" s="1">
        <f>H556-H555</f>
        <v>15</v>
      </c>
      <c r="J556" s="1">
        <f>I556*2</f>
        <v>30</v>
      </c>
    </row>
    <row r="558" spans="1:10">
      <c r="A558" s="1" t="s">
        <v>1033</v>
      </c>
    </row>
    <row r="559" spans="1:10">
      <c r="A559" s="1" t="s">
        <v>1034</v>
      </c>
      <c r="C559" s="1">
        <f>SUM(D553:D554,G553:G555,J553:J554)</f>
        <v>610</v>
      </c>
      <c r="D559" s="1" t="s">
        <v>1035</v>
      </c>
    </row>
    <row r="560" spans="1:10">
      <c r="A560" s="1" t="s">
        <v>1036</v>
      </c>
      <c r="C560" s="1">
        <f>70*7</f>
        <v>490</v>
      </c>
      <c r="E560" s="1" t="s">
        <v>1037</v>
      </c>
    </row>
    <row r="561" spans="1:8">
      <c r="A561" s="1" t="s">
        <v>1038</v>
      </c>
      <c r="C561" s="121">
        <f>C559-C560</f>
        <v>120</v>
      </c>
    </row>
    <row r="563" spans="1:8">
      <c r="A563" s="1" t="s">
        <v>1039</v>
      </c>
    </row>
    <row r="565" spans="1:8">
      <c r="A565" s="16" t="s">
        <v>1040</v>
      </c>
      <c r="B565" s="16"/>
      <c r="C565" s="16"/>
      <c r="D565" s="16"/>
      <c r="E565" s="16"/>
      <c r="F565" s="16"/>
      <c r="G565" s="16"/>
      <c r="H565" s="16"/>
    </row>
    <row r="566" spans="1:8">
      <c r="A566" s="1" t="s">
        <v>1041</v>
      </c>
    </row>
    <row r="567" spans="1:8">
      <c r="A567" s="1" t="s">
        <v>1042</v>
      </c>
    </row>
    <row r="569" spans="1:8">
      <c r="A569" s="1" t="s">
        <v>906</v>
      </c>
      <c r="B569" s="1" t="s">
        <v>1011</v>
      </c>
      <c r="C569" s="1" t="s">
        <v>1010</v>
      </c>
    </row>
    <row r="570" spans="1:8">
      <c r="A570" s="1">
        <v>1</v>
      </c>
      <c r="B570" s="1">
        <v>15</v>
      </c>
      <c r="C570" s="1">
        <v>10</v>
      </c>
    </row>
    <row r="571" spans="1:8">
      <c r="A571" s="1">
        <v>2</v>
      </c>
      <c r="B571" s="1">
        <v>25</v>
      </c>
      <c r="C571" s="1">
        <v>19</v>
      </c>
    </row>
    <row r="572" spans="1:8">
      <c r="A572" s="1">
        <v>3</v>
      </c>
      <c r="B572" s="1">
        <v>32</v>
      </c>
      <c r="C572" s="1">
        <v>26</v>
      </c>
    </row>
    <row r="573" spans="1:8">
      <c r="A573" s="1">
        <v>4</v>
      </c>
      <c r="B573" s="1">
        <v>35</v>
      </c>
      <c r="C573" s="1">
        <v>30</v>
      </c>
    </row>
    <row r="575" spans="1:8">
      <c r="A575" s="1" t="s">
        <v>1043</v>
      </c>
    </row>
    <row r="577" spans="1:7">
      <c r="A577" s="1" t="s">
        <v>341</v>
      </c>
    </row>
    <row r="579" spans="1:7">
      <c r="A579" s="1" t="s">
        <v>1044</v>
      </c>
    </row>
    <row r="581" spans="1:7">
      <c r="A581" s="1" t="s">
        <v>906</v>
      </c>
      <c r="B581" s="1" t="s">
        <v>1011</v>
      </c>
      <c r="C581" s="1" t="s">
        <v>775</v>
      </c>
      <c r="D581" s="1" t="s">
        <v>1019</v>
      </c>
      <c r="E581" s="1" t="s">
        <v>1010</v>
      </c>
      <c r="F581" s="1" t="s">
        <v>775</v>
      </c>
      <c r="G581" s="1" t="s">
        <v>1019</v>
      </c>
    </row>
    <row r="582" spans="1:7">
      <c r="A582" s="1">
        <v>1</v>
      </c>
      <c r="B582" s="1">
        <v>15</v>
      </c>
      <c r="C582" s="1">
        <f>B582</f>
        <v>15</v>
      </c>
      <c r="D582" s="113">
        <f>C582*2</f>
        <v>30</v>
      </c>
      <c r="E582" s="1">
        <v>10</v>
      </c>
      <c r="F582" s="1">
        <f>E582</f>
        <v>10</v>
      </c>
      <c r="G582" s="113">
        <f>F582*3</f>
        <v>30</v>
      </c>
    </row>
    <row r="583" spans="1:7">
      <c r="A583" s="1">
        <v>2</v>
      </c>
      <c r="B583" s="1">
        <v>25</v>
      </c>
      <c r="C583" s="1">
        <f>B583-B582</f>
        <v>10</v>
      </c>
      <c r="D583" s="113">
        <f t="shared" ref="D583:D585" si="68">C583*2</f>
        <v>20</v>
      </c>
      <c r="E583" s="1">
        <v>19</v>
      </c>
      <c r="F583" s="1">
        <f>E583-E582</f>
        <v>9</v>
      </c>
      <c r="G583" s="113">
        <f t="shared" ref="G583:G585" si="69">F583*3</f>
        <v>27</v>
      </c>
    </row>
    <row r="584" spans="1:7">
      <c r="A584" s="1">
        <v>3</v>
      </c>
      <c r="B584" s="1">
        <v>32</v>
      </c>
      <c r="C584" s="1">
        <f>B584-B583</f>
        <v>7</v>
      </c>
      <c r="D584" s="113">
        <f t="shared" si="68"/>
        <v>14</v>
      </c>
      <c r="E584" s="1">
        <v>26</v>
      </c>
      <c r="F584" s="1">
        <f>E584-E583</f>
        <v>7</v>
      </c>
      <c r="G584" s="113">
        <f t="shared" si="69"/>
        <v>21</v>
      </c>
    </row>
    <row r="585" spans="1:7">
      <c r="A585" s="1">
        <v>4</v>
      </c>
      <c r="B585" s="1">
        <v>35</v>
      </c>
      <c r="C585" s="1">
        <f>B585-B584</f>
        <v>3</v>
      </c>
      <c r="D585" s="1">
        <f t="shared" si="68"/>
        <v>6</v>
      </c>
      <c r="E585" s="1">
        <v>30</v>
      </c>
      <c r="F585" s="1">
        <f>E585-E584</f>
        <v>4</v>
      </c>
      <c r="G585" s="1">
        <f t="shared" si="69"/>
        <v>12</v>
      </c>
    </row>
    <row r="587" spans="1:7">
      <c r="A587" s="1" t="s">
        <v>1045</v>
      </c>
      <c r="E587" s="1">
        <f>D584</f>
        <v>14</v>
      </c>
    </row>
    <row r="588" spans="1:7">
      <c r="A588" s="1" t="s">
        <v>1046</v>
      </c>
      <c r="E588" s="1">
        <v>6</v>
      </c>
    </row>
    <row r="589" spans="1:7">
      <c r="A589" s="1" t="s">
        <v>1036</v>
      </c>
      <c r="E589" s="1">
        <f>E587*E588</f>
        <v>84</v>
      </c>
    </row>
    <row r="591" spans="1:7">
      <c r="A591" s="1" t="s">
        <v>1047</v>
      </c>
      <c r="E591" s="1">
        <f>SUM(D582:D584,G582:G584)</f>
        <v>142</v>
      </c>
    </row>
    <row r="593" spans="1:7">
      <c r="A593" s="1" t="s">
        <v>1048</v>
      </c>
      <c r="E593" s="1">
        <f>E591-E589</f>
        <v>58</v>
      </c>
      <c r="G593" s="1" t="s">
        <v>1049</v>
      </c>
    </row>
  </sheetData>
  <mergeCells count="75">
    <mergeCell ref="B43:D43"/>
    <mergeCell ref="E43:G43"/>
    <mergeCell ref="A42:H42"/>
    <mergeCell ref="E406:G406"/>
    <mergeCell ref="B425:D425"/>
    <mergeCell ref="E425:G425"/>
    <mergeCell ref="B298:C298"/>
    <mergeCell ref="D298:E298"/>
    <mergeCell ref="B323:C323"/>
    <mergeCell ref="D323:E323"/>
    <mergeCell ref="B351:C351"/>
    <mergeCell ref="D351:E351"/>
    <mergeCell ref="A301:A302"/>
    <mergeCell ref="B301:B302"/>
    <mergeCell ref="D301:D302"/>
    <mergeCell ref="D303:D304"/>
    <mergeCell ref="E427:E428"/>
    <mergeCell ref="F427:F428"/>
    <mergeCell ref="B429:B430"/>
    <mergeCell ref="C429:C430"/>
    <mergeCell ref="E429:E430"/>
    <mergeCell ref="F429:F430"/>
    <mergeCell ref="E408:E409"/>
    <mergeCell ref="F408:F409"/>
    <mergeCell ref="F410:F411"/>
    <mergeCell ref="E410:E411"/>
    <mergeCell ref="C410:C411"/>
    <mergeCell ref="A326:A327"/>
    <mergeCell ref="B326:B327"/>
    <mergeCell ref="D326:D327"/>
    <mergeCell ref="A328:A329"/>
    <mergeCell ref="B328:B329"/>
    <mergeCell ref="D328:D329"/>
    <mergeCell ref="A330:A331"/>
    <mergeCell ref="B330:B331"/>
    <mergeCell ref="D330:D331"/>
    <mergeCell ref="A354:A355"/>
    <mergeCell ref="B354:B355"/>
    <mergeCell ref="D354:D355"/>
    <mergeCell ref="A356:A357"/>
    <mergeCell ref="B356:B357"/>
    <mergeCell ref="D356:D357"/>
    <mergeCell ref="A358:A359"/>
    <mergeCell ref="B358:B359"/>
    <mergeCell ref="D358:D359"/>
    <mergeCell ref="A408:A409"/>
    <mergeCell ref="B408:B409"/>
    <mergeCell ref="C408:C409"/>
    <mergeCell ref="B406:D406"/>
    <mergeCell ref="A410:A411"/>
    <mergeCell ref="B410:B411"/>
    <mergeCell ref="A412:A413"/>
    <mergeCell ref="B412:B413"/>
    <mergeCell ref="C412:C413"/>
    <mergeCell ref="A427:A428"/>
    <mergeCell ref="B427:B428"/>
    <mergeCell ref="C427:C428"/>
    <mergeCell ref="A429:A430"/>
    <mergeCell ref="A446:A447"/>
    <mergeCell ref="B446:B447"/>
    <mergeCell ref="C446:C447"/>
    <mergeCell ref="E446:E447"/>
    <mergeCell ref="B444:D444"/>
    <mergeCell ref="E444:G444"/>
    <mergeCell ref="F446:F447"/>
    <mergeCell ref="A448:A449"/>
    <mergeCell ref="B448:B449"/>
    <mergeCell ref="C448:C449"/>
    <mergeCell ref="E448:E449"/>
    <mergeCell ref="F448:F449"/>
    <mergeCell ref="A450:A451"/>
    <mergeCell ref="B450:B451"/>
    <mergeCell ref="C450:C451"/>
    <mergeCell ref="E450:E451"/>
    <mergeCell ref="F450:F451"/>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21</vt:i4>
      </vt:variant>
    </vt:vector>
  </HeadingPairs>
  <TitlesOfParts>
    <vt:vector size="21" baseType="lpstr">
      <vt:lpstr>כריכה</vt:lpstr>
      <vt:lpstr>1 - עקומת התמורה</vt:lpstr>
      <vt:lpstr>1ת - עקומת התמורה</vt:lpstr>
      <vt:lpstr>2 - בניית עקומת התמורה</vt:lpstr>
      <vt:lpstr>2ת - בניית עקומת תהמורה</vt:lpstr>
      <vt:lpstr>נספחים ותרגול ל-2</vt:lpstr>
      <vt:lpstr>נספחים ותרגול ל-2ב</vt:lpstr>
      <vt:lpstr>3 מסחר בינלאומי</vt:lpstr>
      <vt:lpstr>3ב ותרגול 3 הקצאה יעילה </vt:lpstr>
      <vt:lpstr>4 היצע וייצור</vt:lpstr>
      <vt:lpstr>4 ב ביקוש</vt:lpstr>
      <vt:lpstr>5 המשך ביקוש</vt:lpstr>
      <vt:lpstr>6 - שיווי משקל</vt:lpstr>
      <vt:lpstr>7 מס וסובסידיה</vt:lpstr>
      <vt:lpstr>מס וסובסידיה ב</vt:lpstr>
      <vt:lpstr>מס וסובסידיה ג</vt:lpstr>
      <vt:lpstr>8 מינימקס</vt:lpstr>
      <vt:lpstr>9 - חזרה למבחן חלק א (2)</vt:lpstr>
      <vt:lpstr>חזרה למבחן חלק ב - 10</vt:lpstr>
      <vt:lpstr>11 - חזרה למבחן חלק ג</vt:lpstr>
      <vt:lpstr>ד״ר צבאן איך לומדים</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Shay Tsaban</dc:creator>
  <cp:keywords/>
  <dc:description/>
  <cp:lastModifiedBy>Shay Tsaban</cp:lastModifiedBy>
  <cp:revision/>
  <cp:lastPrinted>2025-06-27T14:45:52Z</cp:lastPrinted>
  <dcterms:created xsi:type="dcterms:W3CDTF">2023-12-28T06:30:43Z</dcterms:created>
  <dcterms:modified xsi:type="dcterms:W3CDTF">2025-06-27T14:46:09Z</dcterms:modified>
  <cp:category/>
  <cp:contentStatus/>
</cp:coreProperties>
</file>